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46\sapl\2024\DOSAR SEDINTA 2024\DOSAR SEDINTA FEBRUARIE 29\pct.25 - inventar privat\"/>
    </mc:Choice>
  </mc:AlternateContent>
  <bookViews>
    <workbookView xWindow="0" yWindow="0" windowWidth="19200" windowHeight="11295" tabRatio="500" firstSheet="1" activeTab="1"/>
  </bookViews>
  <sheets>
    <sheet name="Borderou resurse" sheetId="1" state="hidden" r:id="rId1"/>
    <sheet name="1.2 Centr mat_echip - Total" sheetId="2" r:id="rId2"/>
    <sheet name="Ajustare" sheetId="3" state="hidden" r:id="rId3"/>
  </sheets>
  <definedNames>
    <definedName name="_xlnm.Print_Area" localSheetId="1">'1.2 Centr mat_echip - Total'!$B$2:$N$25</definedName>
    <definedName name="_xlnm.Print_Area" localSheetId="2">Ajustare!$A$1:$G$69</definedName>
    <definedName name="_xlnm.Print_Area" localSheetId="0">'Borderou resurse'!$A$1:$G$118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61" i="3" l="1"/>
  <c r="G60" i="3"/>
  <c r="G59" i="3"/>
  <c r="F58" i="3"/>
  <c r="E58" i="3"/>
  <c r="G58" i="3" s="1"/>
  <c r="G57" i="3"/>
  <c r="F56" i="3"/>
  <c r="E56" i="3"/>
  <c r="G56" i="3" s="1"/>
  <c r="G55" i="3"/>
  <c r="G54" i="3"/>
  <c r="F53" i="3"/>
  <c r="E53" i="3"/>
  <c r="G53" i="3" s="1"/>
  <c r="G52" i="3"/>
  <c r="G51" i="3"/>
  <c r="G50" i="3"/>
  <c r="G49" i="3"/>
  <c r="G48" i="3"/>
  <c r="G47" i="3"/>
  <c r="G46" i="3"/>
  <c r="G45" i="3"/>
  <c r="F45" i="3"/>
  <c r="E45" i="3"/>
  <c r="G44" i="3"/>
  <c r="G43" i="3"/>
  <c r="G42" i="3"/>
  <c r="G41" i="3"/>
  <c r="G40" i="3"/>
  <c r="F40" i="3"/>
  <c r="E40" i="3"/>
  <c r="G39" i="3"/>
  <c r="G38" i="3"/>
  <c r="G37" i="3"/>
  <c r="G36" i="3"/>
  <c r="F35" i="3"/>
  <c r="F34" i="3" s="1"/>
  <c r="G34" i="3" s="1"/>
  <c r="E34" i="3"/>
  <c r="G33" i="3"/>
  <c r="G32" i="3"/>
  <c r="F31" i="3"/>
  <c r="F30" i="3" s="1"/>
  <c r="G30" i="3" s="1"/>
  <c r="E30" i="3"/>
  <c r="F29" i="3"/>
  <c r="G29" i="3" s="1"/>
  <c r="F28" i="3"/>
  <c r="G28" i="3" s="1"/>
  <c r="F27" i="3"/>
  <c r="F61" i="3" s="1"/>
  <c r="E27" i="3"/>
  <c r="K22" i="3"/>
  <c r="K20" i="3"/>
  <c r="K17" i="3"/>
  <c r="F17" i="3" s="1"/>
  <c r="D17" i="3" s="1"/>
  <c r="K14" i="3"/>
  <c r="O13" i="3"/>
  <c r="L25" i="2"/>
  <c r="H25" i="2"/>
  <c r="F25" i="2"/>
  <c r="J24" i="2"/>
  <c r="M24" i="2" s="1"/>
  <c r="N24" i="2" s="1"/>
  <c r="I24" i="2"/>
  <c r="G24" i="2"/>
  <c r="K24" i="2" s="1"/>
  <c r="K23" i="2"/>
  <c r="J23" i="2"/>
  <c r="M23" i="2" s="1"/>
  <c r="N23" i="2" s="1"/>
  <c r="I23" i="2"/>
  <c r="G23" i="2"/>
  <c r="N22" i="2"/>
  <c r="M22" i="2"/>
  <c r="J22" i="2"/>
  <c r="I22" i="2"/>
  <c r="G22" i="2"/>
  <c r="K22" i="2" s="1"/>
  <c r="K21" i="2"/>
  <c r="J21" i="2"/>
  <c r="M21" i="2" s="1"/>
  <c r="N21" i="2" s="1"/>
  <c r="I21" i="2"/>
  <c r="G21" i="2"/>
  <c r="N20" i="2"/>
  <c r="M20" i="2"/>
  <c r="J20" i="2"/>
  <c r="I20" i="2"/>
  <c r="G20" i="2"/>
  <c r="K20" i="2" s="1"/>
  <c r="K19" i="2"/>
  <c r="J19" i="2"/>
  <c r="M19" i="2" s="1"/>
  <c r="N19" i="2" s="1"/>
  <c r="I19" i="2"/>
  <c r="G19" i="2"/>
  <c r="N18" i="2"/>
  <c r="M18" i="2"/>
  <c r="J18" i="2"/>
  <c r="I18" i="2"/>
  <c r="G18" i="2"/>
  <c r="K18" i="2" s="1"/>
  <c r="K17" i="2"/>
  <c r="J17" i="2"/>
  <c r="M17" i="2" s="1"/>
  <c r="N17" i="2" s="1"/>
  <c r="I17" i="2"/>
  <c r="G17" i="2"/>
  <c r="N16" i="2"/>
  <c r="M16" i="2"/>
  <c r="J16" i="2"/>
  <c r="I16" i="2"/>
  <c r="G16" i="2"/>
  <c r="K16" i="2" s="1"/>
  <c r="K15" i="2"/>
  <c r="J15" i="2"/>
  <c r="M15" i="2" s="1"/>
  <c r="N15" i="2" s="1"/>
  <c r="I15" i="2"/>
  <c r="G15" i="2"/>
  <c r="N14" i="2"/>
  <c r="M14" i="2"/>
  <c r="J14" i="2"/>
  <c r="I14" i="2"/>
  <c r="G14" i="2"/>
  <c r="K14" i="2" s="1"/>
  <c r="K13" i="2"/>
  <c r="J13" i="2"/>
  <c r="M13" i="2" s="1"/>
  <c r="N13" i="2" s="1"/>
  <c r="I13" i="2"/>
  <c r="G13" i="2"/>
  <c r="N12" i="2"/>
  <c r="M12" i="2"/>
  <c r="J12" i="2"/>
  <c r="I12" i="2"/>
  <c r="G12" i="2"/>
  <c r="K12" i="2" s="1"/>
  <c r="K11" i="2"/>
  <c r="J11" i="2"/>
  <c r="M11" i="2" s="1"/>
  <c r="N11" i="2" s="1"/>
  <c r="I11" i="2"/>
  <c r="G11" i="2"/>
  <c r="J10" i="2"/>
  <c r="M10" i="2" s="1"/>
  <c r="N10" i="2" s="1"/>
  <c r="I10" i="2"/>
  <c r="G10" i="2"/>
  <c r="K10" i="2" s="1"/>
  <c r="K9" i="2"/>
  <c r="J9" i="2"/>
  <c r="M9" i="2" s="1"/>
  <c r="I9" i="2"/>
  <c r="G9" i="2"/>
  <c r="N8" i="2"/>
  <c r="M8" i="2"/>
  <c r="J8" i="2"/>
  <c r="J25" i="2" s="1"/>
  <c r="I8" i="2"/>
  <c r="I25" i="2" s="1"/>
  <c r="G8" i="2"/>
  <c r="G25" i="2" s="1"/>
  <c r="E122" i="1"/>
  <c r="I106" i="1"/>
  <c r="E106" i="1"/>
  <c r="G105" i="1"/>
  <c r="G104" i="1"/>
  <c r="F103" i="1"/>
  <c r="E103" i="1"/>
  <c r="G103" i="1" s="1"/>
  <c r="G102" i="1"/>
  <c r="F101" i="1"/>
  <c r="E101" i="1"/>
  <c r="G101" i="1" s="1"/>
  <c r="G100" i="1"/>
  <c r="G99" i="1"/>
  <c r="F98" i="1"/>
  <c r="E98" i="1"/>
  <c r="G98" i="1" s="1"/>
  <c r="G97" i="1"/>
  <c r="G96" i="1"/>
  <c r="G95" i="1"/>
  <c r="G94" i="1"/>
  <c r="G93" i="1"/>
  <c r="G92" i="1"/>
  <c r="G91" i="1"/>
  <c r="F90" i="1"/>
  <c r="E90" i="1"/>
  <c r="G90" i="1" s="1"/>
  <c r="G89" i="1"/>
  <c r="G88" i="1"/>
  <c r="G87" i="1"/>
  <c r="G86" i="1"/>
  <c r="G85" i="1"/>
  <c r="F85" i="1"/>
  <c r="E85" i="1"/>
  <c r="G84" i="1"/>
  <c r="G83" i="1"/>
  <c r="G82" i="1"/>
  <c r="G81" i="1"/>
  <c r="F80" i="1"/>
  <c r="F79" i="1" s="1"/>
  <c r="E79" i="1"/>
  <c r="G79" i="1" s="1"/>
  <c r="G78" i="1"/>
  <c r="G77" i="1"/>
  <c r="G76" i="1"/>
  <c r="F76" i="1"/>
  <c r="G75" i="1"/>
  <c r="F75" i="1"/>
  <c r="E75" i="1"/>
  <c r="F74" i="1"/>
  <c r="G74" i="1" s="1"/>
  <c r="F73" i="1"/>
  <c r="G73" i="1" s="1"/>
  <c r="F72" i="1"/>
  <c r="E72" i="1"/>
  <c r="G72" i="1" s="1"/>
  <c r="K63" i="1"/>
  <c r="K61" i="1"/>
  <c r="K58" i="1"/>
  <c r="K59" i="1" s="1"/>
  <c r="M55" i="1" s="1"/>
  <c r="M57" i="1" s="1"/>
  <c r="M59" i="1" s="1"/>
  <c r="K55" i="1"/>
  <c r="I50" i="1"/>
  <c r="G49" i="1"/>
  <c r="G48" i="1"/>
  <c r="F47" i="1"/>
  <c r="E47" i="1"/>
  <c r="G47" i="1" s="1"/>
  <c r="G46" i="1"/>
  <c r="F45" i="1"/>
  <c r="E45" i="1"/>
  <c r="G45" i="1" s="1"/>
  <c r="G44" i="1"/>
  <c r="G43" i="1"/>
  <c r="F42" i="1"/>
  <c r="E42" i="1"/>
  <c r="G42" i="1" s="1"/>
  <c r="G41" i="1"/>
  <c r="G40" i="1"/>
  <c r="G39" i="1"/>
  <c r="G38" i="1"/>
  <c r="G37" i="1"/>
  <c r="G36" i="1"/>
  <c r="G35" i="1"/>
  <c r="F34" i="1"/>
  <c r="E34" i="1"/>
  <c r="G34" i="1" s="1"/>
  <c r="G33" i="1"/>
  <c r="G32" i="1"/>
  <c r="G31" i="1"/>
  <c r="G30" i="1"/>
  <c r="G29" i="1"/>
  <c r="F29" i="1"/>
  <c r="E29" i="1"/>
  <c r="G28" i="1"/>
  <c r="G27" i="1"/>
  <c r="G26" i="1"/>
  <c r="G25" i="1"/>
  <c r="G24" i="1"/>
  <c r="G23" i="1" s="1"/>
  <c r="F24" i="1"/>
  <c r="F23" i="1" s="1"/>
  <c r="E24" i="1"/>
  <c r="E23" i="1"/>
  <c r="G22" i="1"/>
  <c r="G21" i="1"/>
  <c r="G20" i="1"/>
  <c r="G19" i="1" s="1"/>
  <c r="F20" i="1"/>
  <c r="F19" i="1" s="1"/>
  <c r="E20" i="1"/>
  <c r="E19" i="1"/>
  <c r="G18" i="1"/>
  <c r="F18" i="1"/>
  <c r="E18" i="1"/>
  <c r="G17" i="1"/>
  <c r="G16" i="1" s="1"/>
  <c r="F17" i="1"/>
  <c r="E17" i="1"/>
  <c r="F16" i="1"/>
  <c r="F50" i="1" s="1"/>
  <c r="E16" i="1"/>
  <c r="E50" i="1" s="1"/>
  <c r="F51" i="1" l="1"/>
  <c r="F52" i="1"/>
  <c r="G61" i="3"/>
  <c r="E51" i="1"/>
  <c r="E52" i="1" s="1"/>
  <c r="G50" i="1"/>
  <c r="F61" i="1" s="1"/>
  <c r="D61" i="1" s="1"/>
  <c r="N9" i="2"/>
  <c r="N25" i="2" s="1"/>
  <c r="M25" i="2"/>
  <c r="F20" i="3"/>
  <c r="D20" i="3" s="1"/>
  <c r="G80" i="1"/>
  <c r="L17" i="3"/>
  <c r="M14" i="3" s="1"/>
  <c r="M16" i="3" s="1"/>
  <c r="M18" i="3" s="1"/>
  <c r="G27" i="3"/>
  <c r="G35" i="3"/>
  <c r="K8" i="2"/>
  <c r="K25" i="2" s="1"/>
  <c r="F14" i="3"/>
  <c r="D14" i="3" s="1"/>
  <c r="G31" i="3"/>
  <c r="G11" i="3" l="1"/>
  <c r="D11" i="3"/>
  <c r="F62" i="3" s="1"/>
  <c r="F58" i="1"/>
  <c r="D58" i="1" s="1"/>
  <c r="G51" i="1"/>
  <c r="G52" i="1" s="1"/>
  <c r="F64" i="1"/>
  <c r="D64" i="1" s="1"/>
  <c r="D55" i="1" l="1"/>
  <c r="G55" i="1"/>
  <c r="F63" i="3"/>
  <c r="G62" i="3"/>
  <c r="G63" i="3" l="1"/>
  <c r="F64" i="3"/>
  <c r="G64" i="3" s="1"/>
  <c r="F65" i="3"/>
  <c r="G65" i="3" s="1"/>
  <c r="F107" i="1"/>
  <c r="G107" i="1" s="1"/>
  <c r="E108" i="1"/>
  <c r="E112" i="1" l="1"/>
  <c r="F122" i="1"/>
  <c r="D122" i="1"/>
  <c r="E109" i="1"/>
</calcChain>
</file>

<file path=xl/comments1.xml><?xml version="1.0" encoding="utf-8"?>
<comments xmlns="http://schemas.openxmlformats.org/spreadsheetml/2006/main">
  <authors>
    <author/>
  </authors>
  <commentList>
    <comment ref="M55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Adi:
</t>
        </r>
        <r>
          <rPr>
            <sz val="9"/>
            <color rgb="FF000000"/>
            <rFont val="Segoe UI"/>
            <family val="2"/>
            <charset val="1"/>
          </rPr>
          <t>Total 2</t>
        </r>
      </text>
    </comment>
    <comment ref="M57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Adi:
</t>
        </r>
        <r>
          <rPr>
            <sz val="9"/>
            <color rgb="FF000000"/>
            <rFont val="Segoe UI"/>
            <family val="2"/>
            <charset val="1"/>
          </rPr>
          <t xml:space="preserve">Total cu indirecte
</t>
        </r>
      </text>
    </comment>
    <comment ref="D59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Adrian M:
</t>
        </r>
        <r>
          <rPr>
            <sz val="9"/>
            <color rgb="FF000000"/>
            <rFont val="Segoe UI"/>
            <family val="2"/>
            <charset val="1"/>
          </rPr>
          <t xml:space="preserve">Tabel 15 din Buletinul Statistic de Prețuri - aprilie 2022
</t>
        </r>
      </text>
    </comment>
    <comment ref="D60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Adrian M:
</t>
        </r>
        <r>
          <rPr>
            <sz val="9"/>
            <color rgb="FF000000"/>
            <rFont val="Segoe UI"/>
            <family val="2"/>
            <charset val="1"/>
          </rPr>
          <t>Tabel 15 din Buletinul Statistic de Prețuri - dec. 2021</t>
        </r>
      </text>
    </comment>
    <comment ref="D62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Adrian M:
</t>
        </r>
        <r>
          <rPr>
            <sz val="9"/>
            <color rgb="FF000000"/>
            <rFont val="Segoe UI"/>
            <family val="2"/>
            <charset val="1"/>
          </rPr>
          <t xml:space="preserve">Tabel 48 din Buletin Statistic Lunar aprilie 2022
</t>
        </r>
      </text>
    </comment>
    <comment ref="D63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Adrian M:
</t>
        </r>
        <r>
          <rPr>
            <sz val="9"/>
            <color rgb="FF000000"/>
            <rFont val="Segoe UI"/>
            <family val="2"/>
            <charset val="1"/>
          </rPr>
          <t xml:space="preserve">Tabel 48 din Buletin Statistic Lunar dec. 2021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15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Adrian M:
</t>
        </r>
        <r>
          <rPr>
            <sz val="9"/>
            <color rgb="FF000000"/>
            <rFont val="Segoe UI"/>
            <family val="2"/>
            <charset val="1"/>
          </rPr>
          <t xml:space="preserve">Tabel 15 din Buletinul Statistic de Prețuri - aprilie 2022
</t>
        </r>
      </text>
    </comment>
    <comment ref="D16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Adrian M:
</t>
        </r>
        <r>
          <rPr>
            <sz val="9"/>
            <color rgb="FF000000"/>
            <rFont val="Segoe UI"/>
            <family val="2"/>
            <charset val="1"/>
          </rPr>
          <t>Tabel 15 din Buletinul Statistic de Prețuri - dec. 2021</t>
        </r>
      </text>
    </comment>
    <comment ref="D18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Adrian M:
</t>
        </r>
        <r>
          <rPr>
            <sz val="9"/>
            <color rgb="FF000000"/>
            <rFont val="Segoe UI"/>
            <family val="2"/>
            <charset val="1"/>
          </rPr>
          <t xml:space="preserve">Tabel 48 din Buletin Statistic Lunar aprilie 2022
</t>
        </r>
      </text>
    </comment>
    <comment ref="D19" authorId="0" shapeId="0">
      <text>
        <r>
          <rPr>
            <sz val="11"/>
            <color rgb="FF000000"/>
            <rFont val="Calibri"/>
            <family val="2"/>
            <charset val="1"/>
          </rPr>
          <t xml:space="preserve">Adrian M:
</t>
        </r>
        <r>
          <rPr>
            <sz val="9"/>
            <color rgb="FF000000"/>
            <rFont val="Segoe UI"/>
            <family val="2"/>
            <charset val="1"/>
          </rPr>
          <t xml:space="preserve">Tabel 48 din Buletin Statistic Lunar dec. 2021
</t>
        </r>
      </text>
    </comment>
  </commentList>
</comments>
</file>

<file path=xl/sharedStrings.xml><?xml version="1.0" encoding="utf-8"?>
<sst xmlns="http://schemas.openxmlformats.org/spreadsheetml/2006/main" count="283" uniqueCount="184">
  <si>
    <t>BENEFICIAR:</t>
  </si>
  <si>
    <t>Anexa 1.2</t>
  </si>
  <si>
    <t>OBIECTIV</t>
  </si>
  <si>
    <t>Modernizarea căii de tramvai (în cale proprie) de pe Calea Severinului, în zona industrială Cernele de Sus – Faza 1 și Modernizarea căii de tramvai (în cale proprie) de pe Calea Severinului, în zona industrială Cernele de Sus – Faza 2</t>
  </si>
  <si>
    <t>Beneficiar:</t>
  </si>
  <si>
    <t>PRIMARIA MUNICIPIULUI CRAIOVA</t>
  </si>
  <si>
    <t>Proiectant:</t>
  </si>
  <si>
    <t>URBAN PROIECT GRUP SRL</t>
  </si>
  <si>
    <t>Executant:</t>
  </si>
  <si>
    <t>URBAN PROFILE GRELE SRL</t>
  </si>
  <si>
    <t>CALCUL AJUSTARE PREȚURI LA SITUAȚIA DE LUCRĂRI NR. 1  -  IUNIE 2022</t>
  </si>
  <si>
    <t>BORDEROU CENTRALIZATOR RESURSE FOLOSITE LA CALCULUL AJUSTĂRII PREȚURILOR</t>
  </si>
  <si>
    <t>Nr. crt.</t>
  </si>
  <si>
    <t xml:space="preserve">Obiect </t>
  </si>
  <si>
    <t>Categoria - F3</t>
  </si>
  <si>
    <t xml:space="preserve">VALORI </t>
  </si>
  <si>
    <t>Materiale            (C6)</t>
  </si>
  <si>
    <t>Manoperă          (C7)</t>
  </si>
  <si>
    <t>Utilaje                     (C8)</t>
  </si>
  <si>
    <t>Contractat</t>
  </si>
  <si>
    <t xml:space="preserve"> 0 Organizare de santier</t>
  </si>
  <si>
    <t>1 Lucrari de constructii si instalatii</t>
  </si>
  <si>
    <t xml:space="preserve"> 2 Cheltuieli conexe organizarii</t>
  </si>
  <si>
    <t>1 Retea fir contact si fider alimentare</t>
  </si>
  <si>
    <t>2.1.1 Demontare linie aeriana de contact</t>
  </si>
  <si>
    <t>2.1.2. Montare linie aeriana de contact</t>
  </si>
  <si>
    <t>2.1.3 Cabluri de alimentare</t>
  </si>
  <si>
    <t>2.1 Linie de tramvai si aparate de cale</t>
  </si>
  <si>
    <t>2.1.1  Demontare cale de rulare tramvai</t>
  </si>
  <si>
    <t xml:space="preserve"> 2.1.2 Linie de tramvai si aparate de cale</t>
  </si>
  <si>
    <t>2.1.3 Aparate de cale</t>
  </si>
  <si>
    <t>2.1.3M. Montaj echipamente pentru aparate de cale</t>
  </si>
  <si>
    <t>Procurare</t>
  </si>
  <si>
    <t>2.2 Sistem de drenaj ape pluviale la linia de tramvai</t>
  </si>
  <si>
    <t xml:space="preserve"> 2.2.1 Drenaj ape pluviale din calea de rulare</t>
  </si>
  <si>
    <t>2.2.2 Drenaj ape pluviale din macazuri si perechi cutii ungere</t>
  </si>
  <si>
    <t>2.2.M Montare echipamente pentru sistemul de drenaj</t>
  </si>
  <si>
    <t>2.3 Amenajari la linia de tramvai</t>
  </si>
  <si>
    <t>2.3.1 Demontare statii tramvai existente</t>
  </si>
  <si>
    <t>2.3.2 Statii de tramvai si amenjari trotuare noi de acces</t>
  </si>
  <si>
    <t xml:space="preserve"> 2.3.3 Amenajari trotuare existente/noi</t>
  </si>
  <si>
    <t>2.3.4 Amenajare bucla de intoarcere a tramvaiului</t>
  </si>
  <si>
    <t xml:space="preserve"> 2.3.5 Amenajare rigola</t>
  </si>
  <si>
    <t>2.3M Montare mobilier urban</t>
  </si>
  <si>
    <t>Dotări</t>
  </si>
  <si>
    <t xml:space="preserve"> 2.4 Canalizatii electrice</t>
  </si>
  <si>
    <t>2.4.1 Infrastructura retea multifunctionala</t>
  </si>
  <si>
    <t>2.4.2 Infrastructura retea pentru automatizarea macazurilor</t>
  </si>
  <si>
    <t xml:space="preserve"> 21 Protejare subtraversari retele de apa si canalizare</t>
  </si>
  <si>
    <t>2.1.1 Protejare retele apa si canalizare /ampriza caii</t>
  </si>
  <si>
    <t>20 Cale de rulare tramv/Utilitati</t>
  </si>
  <si>
    <t>2.01 Utilitati sanitare</t>
  </si>
  <si>
    <t>TOTAL FARA TVA</t>
  </si>
  <si>
    <t>TVA</t>
  </si>
  <si>
    <t>TOTAL CU TVA</t>
  </si>
  <si>
    <t>CALCULUL COEFICIENTULUI DE AJUSTARE CU FORMULA POLINOMIALĂ</t>
  </si>
  <si>
    <t>verificare</t>
  </si>
  <si>
    <t>Formula :</t>
  </si>
  <si>
    <t>An=av+m*Mn/Mo+f*Fn/Fo+e*En/Eo=</t>
  </si>
  <si>
    <t>Verificare formulă:</t>
  </si>
  <si>
    <t>av+m+f+e=</t>
  </si>
  <si>
    <t>,</t>
  </si>
  <si>
    <t>av - avans =</t>
  </si>
  <si>
    <t>m- ponderea materialelor =</t>
  </si>
  <si>
    <t>m=C6/(C6+C7+C8)=</t>
  </si>
  <si>
    <t>Mn - indice mai 2022 =</t>
  </si>
  <si>
    <t>TOTAL</t>
  </si>
  <si>
    <t>Mo - indice decembrie 2021 =</t>
  </si>
  <si>
    <t>f - ponderea manoperă =</t>
  </si>
  <si>
    <t>f=C7/(C6+C7+C8)=</t>
  </si>
  <si>
    <t>Fn - indice mai 2022=</t>
  </si>
  <si>
    <t>Fo - indice decembrie 2021=</t>
  </si>
  <si>
    <t>e - pondere utilaj =</t>
  </si>
  <si>
    <t>e=C8/(C6+C7+C8)=</t>
  </si>
  <si>
    <t>En - indice mai 2022 =</t>
  </si>
  <si>
    <t>Eo - indice decembrie 2021=</t>
  </si>
  <si>
    <t>CALCULUL VALORII CU CARE SE AJUSTEAZĂ PREȚUL SITUAȚIEI DE LUCRĂRI</t>
  </si>
  <si>
    <t>VALOARE REALIZATĂ ÎN LUNĂ (fără TVA)</t>
  </si>
  <si>
    <t>VALOAREA PLĂȚII CONFORM CONTRACT (Vpl)</t>
  </si>
  <si>
    <t>TOTAL ACTUALIZAT</t>
  </si>
  <si>
    <t>VALOARE ACTUALIZARE ÎN LUNĂ (Sr)</t>
  </si>
  <si>
    <t>VALOAREA ACTUALIZATĂ A PLĂȚII (Vapl)</t>
  </si>
  <si>
    <r>
      <rPr>
        <b/>
        <sz val="14"/>
        <color rgb="FF000000"/>
        <rFont val="Calibri"/>
        <family val="2"/>
        <charset val="1"/>
      </rPr>
      <t>Suma aferentă utilizării rezervei de implementare S</t>
    </r>
    <r>
      <rPr>
        <b/>
        <vertAlign val="subscript"/>
        <sz val="14"/>
        <color rgb="FF000000"/>
        <rFont val="Calibri"/>
        <family val="2"/>
        <charset val="1"/>
      </rPr>
      <t>R</t>
    </r>
  </si>
  <si>
    <r>
      <rPr>
        <b/>
        <sz val="11"/>
        <color rgb="FF000000"/>
        <rFont val="Calibri"/>
        <family val="2"/>
        <charset val="1"/>
      </rPr>
      <t>S</t>
    </r>
    <r>
      <rPr>
        <b/>
        <vertAlign val="subscript"/>
        <sz val="11"/>
        <color rgb="FF000000"/>
        <rFont val="Calibri"/>
        <family val="2"/>
        <charset val="1"/>
      </rPr>
      <t>R</t>
    </r>
    <r>
      <rPr>
        <b/>
        <sz val="11"/>
        <color rgb="FF000000"/>
        <rFont val="Calibri"/>
        <family val="2"/>
        <charset val="1"/>
      </rPr>
      <t>=V</t>
    </r>
    <r>
      <rPr>
        <b/>
        <vertAlign val="subscript"/>
        <sz val="11"/>
        <color rgb="FF000000"/>
        <rFont val="Calibri"/>
        <family val="2"/>
        <charset val="1"/>
      </rPr>
      <t>APL</t>
    </r>
    <r>
      <rPr>
        <b/>
        <sz val="11"/>
        <color rgb="FF000000"/>
        <rFont val="Calibri"/>
        <family val="2"/>
        <charset val="1"/>
      </rPr>
      <t>-V</t>
    </r>
    <r>
      <rPr>
        <b/>
        <vertAlign val="subscript"/>
        <sz val="11"/>
        <color rgb="FF000000"/>
        <rFont val="Calibri"/>
        <family val="2"/>
        <charset val="1"/>
      </rPr>
      <t>PL</t>
    </r>
    <r>
      <rPr>
        <b/>
        <sz val="11"/>
        <color rgb="FF000000"/>
        <rFont val="Calibri"/>
        <family val="2"/>
        <charset val="1"/>
      </rPr>
      <t>=</t>
    </r>
  </si>
  <si>
    <r>
      <rPr>
        <sz val="11"/>
        <color rgb="FF000000"/>
        <rFont val="Calibri"/>
        <family val="2"/>
        <charset val="1"/>
      </rPr>
      <t>V</t>
    </r>
    <r>
      <rPr>
        <vertAlign val="subscript"/>
        <sz val="11"/>
        <color rgb="FF000000"/>
        <rFont val="Calibri"/>
        <family val="2"/>
        <charset val="1"/>
      </rPr>
      <t>APL</t>
    </r>
    <r>
      <rPr>
        <sz val="11"/>
        <color rgb="FF000000"/>
        <rFont val="Calibri"/>
        <family val="2"/>
        <charset val="1"/>
      </rPr>
      <t>-Valoarea actualizată a plății la luna iunie 2022</t>
    </r>
  </si>
  <si>
    <r>
      <rPr>
        <sz val="11"/>
        <color rgb="FF000000"/>
        <rFont val="Calibri"/>
        <family val="2"/>
        <charset val="1"/>
      </rPr>
      <t>V</t>
    </r>
    <r>
      <rPr>
        <vertAlign val="subscript"/>
        <sz val="11"/>
        <color rgb="FF000000"/>
        <rFont val="Calibri"/>
        <family val="2"/>
        <charset val="1"/>
      </rPr>
      <t>AP</t>
    </r>
    <r>
      <rPr>
        <sz val="11"/>
        <color rgb="FF000000"/>
        <rFont val="Calibri"/>
        <family val="2"/>
        <charset val="1"/>
      </rPr>
      <t>-Valoarea plății conform contract la luna iunie 2022</t>
    </r>
  </si>
  <si>
    <t>Executant</t>
  </si>
  <si>
    <t>SUPERVIZOR</t>
  </si>
  <si>
    <t>Urban Profile Grele S.R.L.</t>
  </si>
  <si>
    <t>ASOCIEREA SC SEPTEMBRIE CONSULTING SRL – SC GXG ENGINEERING SRL</t>
  </si>
  <si>
    <t>ing. Stancu  Relu</t>
  </si>
  <si>
    <t>Modificarea valorii unor bunuri aparținând domeniului privat al Municipiului Craiova</t>
  </si>
  <si>
    <t>Denumire/ Elemente de identificare/ Situație juridică</t>
  </si>
  <si>
    <t>Valoare inițială</t>
  </si>
  <si>
    <t>Ajustare inițială</t>
  </si>
  <si>
    <t>TOTAL Tramvaie inclusiv ajustare initială</t>
  </si>
  <si>
    <t>Recalculare ajustare
(lei fara TVA)</t>
  </si>
  <si>
    <t>TOTAL Tramvaie inclusiv ajustare recalculată</t>
  </si>
  <si>
    <t>Denumire</t>
  </si>
  <si>
    <t>Elemente de identificare</t>
  </si>
  <si>
    <t>Factura</t>
  </si>
  <si>
    <t>Valoare
(lei fără TVA)</t>
  </si>
  <si>
    <t>Valoare
(lei inclusiv TVA)</t>
  </si>
  <si>
    <t xml:space="preserve">Tramvai nr. 2 </t>
  </si>
  <si>
    <t>Tramvai 25m. Număr de identificareT846BNA002 145N 002; Serie motor: 8904002, 8904003, 8873931,8904008</t>
  </si>
  <si>
    <t>Factura nr. MMUE 79/E/03/2023 / 02.03.2023; Factura nr. MMUE 04/K/E/12/2023 / 22.12.2023</t>
  </si>
  <si>
    <t xml:space="preserve">Tramvai nr. 3 </t>
  </si>
  <si>
    <t>Tramvai 25m. Număr de identificareT846BNA003 145N 003; Serie motor: 8904010, 8904013, 8904007, 8872999</t>
  </si>
  <si>
    <t>Factura nr. MMUE 80/E/03/2023 / 02.03.2023; Factura nr. MMUE 05/K/E/12/2023 / 22.12.2023</t>
  </si>
  <si>
    <t xml:space="preserve">Tramvai nr. 4 </t>
  </si>
  <si>
    <t>Tramvai 25m. Număr de identificareT846BNA004 145N 004; Serie motor: 8904032, 8904026, 8904027, 8904015</t>
  </si>
  <si>
    <t>Factura nr. MMUE 81/E/03/2023 / 02.03.2023; Factura nr.  MMUE 06/K/E/12/2023 / 22.12.2023</t>
  </si>
  <si>
    <t>Tramvai nr. 5</t>
  </si>
  <si>
    <t>Tramvai 25m. Număr de identificareT846BNA005 145N 005; Serie motor: 8904018, 8904022, 8904029, 8904023</t>
  </si>
  <si>
    <t xml:space="preserve"> Factura nr. MMUE 82/E/03/2023 / 01.03.2023; Factura nr. MMUE 07/K/E/12/2023 / 22.12.2023</t>
  </si>
  <si>
    <t xml:space="preserve">Tramvai nr. 6 </t>
  </si>
  <si>
    <t>Tramvai 25m. Număr de identificareT846BNA006 145N 006; Serie motor: 8904019, 8904030, 8904021, 8904024</t>
  </si>
  <si>
    <t>Factura nr. MMUE 83/E/03/2023 / 02.03.2023; Factura nr. MMUE 08/K/E/12/2023 / 22.12.2023</t>
  </si>
  <si>
    <t>Tramvai nr. 7</t>
  </si>
  <si>
    <t>Tramvai 25m. Număr de identificareT846BNA007 145N 007; Serie motor: 8904009, 8904017, 8904014, 8904020</t>
  </si>
  <si>
    <t>Factura nr. MMUE 84/E/03/2023 / 02.03.2023; Factura nr. MMUE 09/K/E/12/2023 / 22.12.2023</t>
  </si>
  <si>
    <t xml:space="preserve">Tramvai nr. 1 </t>
  </si>
  <si>
    <t>Tramvai 25m. Număr de identificare T846BNA001 145N 001, Serie motor: 8873000, 8903999, 8904000, 8904001</t>
  </si>
  <si>
    <t>Factura nr. MMUE 85/E/03/2023 / 02.03.2023; Factura nr. MMUE 03/K/E/12/2023 / 22.12.2023</t>
  </si>
  <si>
    <t xml:space="preserve">Tramvai nr. 8 </t>
  </si>
  <si>
    <t>Tramvai 25m. Număr de identificare T846BNA008 145N 008; Serie motor: 8904012, 8904016, 8904011, 8904028</t>
  </si>
  <si>
    <t>Factura nr. MMUE 86/E/03/2023 / 02.03.2023; Factura nr. MMUE 10/K/E/12/2023 / 22.12.2023</t>
  </si>
  <si>
    <t>Tramvai nr. 9</t>
  </si>
  <si>
    <t>Tramvai 25m. Număr de identificare T846BNA009 145N 009; Serie motor: 8904053, 8904044, 8904036, 89040554</t>
  </si>
  <si>
    <t>Factura nr. MMUE 91/E/03/2023 / 09.03.2023; Fcatura nr. MMUE 11/K/E/12/2023 / 22.12.2023</t>
  </si>
  <si>
    <t>Tramvai nr. 10</t>
  </si>
  <si>
    <t>Tramvai 25m. Număr de identificare T846BNA010145N010; Serie motor: 8904036, 8904042, 8904052, 8904043</t>
  </si>
  <si>
    <t>Factura nr. MMUE 93/E/03/2023 / 21.03.2023; Fcatura nr. MMUE 12/K/E/12/2023 / 22.12.2023</t>
  </si>
  <si>
    <t>Tramvai nr. 11</t>
  </si>
  <si>
    <t>Tramvai 25m. Număr de identificare T846BNA010145N011; Serie motor: 8904040, 8904045,
8904025,8904041</t>
  </si>
  <si>
    <t>Factura nr. MMUE 97/E/04/2023 / 17.04.2023; Factura nr. MMUE 13/K/E/12/2023 / 22.12.2023</t>
  </si>
  <si>
    <t xml:space="preserve">Tramvai nr. 12 </t>
  </si>
  <si>
    <t>Tramvai 25m. Număr de identificare T846BNA010145N012; Serie motor: 8904047, 8904038, 8904051,
8904039</t>
  </si>
  <si>
    <t>Factura nr. MMUE 98/E/04/2023 / 21.04.2023; Factura nr. MMUE 14/K/E/12/2023 / 22.12.2023</t>
  </si>
  <si>
    <t>Tramvai nr. 13</t>
  </si>
  <si>
    <t>Tramvai 25m. Număr de identificare T846BNA010145N013; Serie motor: 8904050, 8904058, 8904055,
89004048</t>
  </si>
  <si>
    <t>Factura nr. MMUE 99/E/04/2023 / 21.04.2023; Factura nr. MMUE 15/K/E/12/2023 / 22.12.2023</t>
  </si>
  <si>
    <t>Tramvai nr. 14</t>
  </si>
  <si>
    <t>Tramvai 25m. Număr de identificare T846BNA014 145N 014; Serie motor:
8904066;8904049; 8904061; 8904059</t>
  </si>
  <si>
    <t>Factura nr. MMUE 109/E/05/2023 / 23.05.2023; Factura nr. MMUE 16/K/E/12/2023 / 22.12.2023</t>
  </si>
  <si>
    <t xml:space="preserve">Tramvai nr. 15 </t>
  </si>
  <si>
    <t>Tramvai 25m. Număr de identificare T846BNA015 145N 015; Serie motor:
8904056;8904064; 8904060; 8904065</t>
  </si>
  <si>
    <t>Factura nr.  MMUE 110/E/05/2023 / 23.05.2023; Factura nr. MMUE 17/K/E/12/2023 / 22.12.2023</t>
  </si>
  <si>
    <t xml:space="preserve">Tramvai nr. 16 </t>
  </si>
  <si>
    <t>Tramvai 25m. Număr de identificare T846BNA016 145N 016; Serii motor 8904037;
8904057; 8904063; 8904062</t>
  </si>
  <si>
    <t>Factura nr. MMUE 111/E/05/2023 / 23.05.2023; Factura nr. MMUE 18/K/E/12/2023 / 22.12.2023</t>
  </si>
  <si>
    <t xml:space="preserve">Tramvai nr. 17 </t>
  </si>
  <si>
    <t>Tramvai 25m. Număr de identificare T846BNA017 145N
017; Serii motor: 8504046, 8904034,
8904033, 8904031</t>
  </si>
  <si>
    <t>Factura nr. MMUE 112/E/05/2023 / 31.05.2023; Factura nr. MMUE 19/K/E/12/2023 / 22.12.2023</t>
  </si>
  <si>
    <t xml:space="preserve"> CENTRALIZATOR AJUSTARE PREȚURI</t>
  </si>
  <si>
    <t xml:space="preserve">SITUAȚIA DE LUCRĂRI NR. 1  - MAI - IUNIE 2022 </t>
  </si>
  <si>
    <t>av=</t>
  </si>
  <si>
    <t>m=</t>
  </si>
  <si>
    <t>C6=19248,11</t>
  </si>
  <si>
    <t>C6</t>
  </si>
  <si>
    <t>Mn=</t>
  </si>
  <si>
    <t>Mo=</t>
  </si>
  <si>
    <t>f=</t>
  </si>
  <si>
    <t>C7=122101,05</t>
  </si>
  <si>
    <t>C7</t>
  </si>
  <si>
    <t>Fn=</t>
  </si>
  <si>
    <t>Fo=</t>
  </si>
  <si>
    <t>e=</t>
  </si>
  <si>
    <t>C8=152930,86</t>
  </si>
  <si>
    <t>C8</t>
  </si>
  <si>
    <t>En=</t>
  </si>
  <si>
    <t>Eo=</t>
  </si>
  <si>
    <t>C9</t>
  </si>
  <si>
    <t>VALORI REALIZATE (fără TVA)</t>
  </si>
  <si>
    <t>Anterior</t>
  </si>
  <si>
    <t>În luna curentă</t>
  </si>
  <si>
    <t>Cumulat</t>
  </si>
  <si>
    <t>TOTAL CONFORM CONTRACT</t>
  </si>
  <si>
    <t>VALOARE ACTUALIZARE</t>
  </si>
  <si>
    <t>TVA ACTUALIZARE</t>
  </si>
  <si>
    <t>TOTAL CU ACTUALIZARE</t>
  </si>
  <si>
    <r>
      <t>Anexa nr. 3 la Hotărârea  nr.118/2024 (</t>
    </r>
    <r>
      <rPr>
        <b/>
        <sz val="12"/>
        <rFont val="Times New Roman"/>
        <family val="1"/>
      </rPr>
      <t>pag.1-2)</t>
    </r>
  </si>
  <si>
    <t>PREŞEDINTE DE ŞEDINŢĂ,</t>
  </si>
  <si>
    <t>Lucian Costin DINDIRICĂ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</si>
</sst>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0"/>
    <numFmt numFmtId="165" formatCode="_(\$* #,##0.00_);_(\$* \(#,##0.00\);_(\$* \-??_);_(@_)"/>
    <numFmt numFmtId="166" formatCode="#,##0.000"/>
    <numFmt numFmtId="167" formatCode="#,##0.000%;;;"/>
    <numFmt numFmtId="168" formatCode="#,##0.00%;;;"/>
    <numFmt numFmtId="169" formatCode="0.0000"/>
    <numFmt numFmtId="170" formatCode="0.0"/>
    <numFmt numFmtId="171" formatCode="0.00000"/>
    <numFmt numFmtId="172" formatCode="#,##0.00&quot; lei&quot;"/>
  </numFmts>
  <fonts count="45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color rgb="FF000000"/>
      <name val="Calibri"/>
      <family val="2"/>
      <charset val="1"/>
    </font>
    <font>
      <b/>
      <i/>
      <sz val="18"/>
      <color rgb="FF000000"/>
      <name val="Lucida Handwriting"/>
      <family val="4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1"/>
    </font>
    <font>
      <sz val="8"/>
      <color rgb="FF000000"/>
      <name val="Courier New"/>
      <family val="3"/>
      <charset val="1"/>
    </font>
    <font>
      <b/>
      <sz val="8"/>
      <color rgb="FF000000"/>
      <name val="Calibri"/>
      <family val="2"/>
      <charset val="1"/>
    </font>
    <font>
      <sz val="8"/>
      <color rgb="FFFFFFFF"/>
      <name val="Calibri"/>
      <family val="2"/>
      <charset val="1"/>
    </font>
    <font>
      <b/>
      <i/>
      <sz val="16"/>
      <color rgb="FF000000"/>
      <name val="Lucida Handwriting"/>
      <family val="4"/>
      <charset val="1"/>
    </font>
    <font>
      <b/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i/>
      <sz val="8"/>
      <color rgb="FF000000"/>
      <name val="Courier New"/>
      <family val="3"/>
      <charset val="1"/>
    </font>
    <font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0"/>
      <color rgb="FFFF0000"/>
      <name val="Calibri"/>
      <family val="2"/>
      <charset val="238"/>
    </font>
    <font>
      <b/>
      <sz val="12"/>
      <name val="Calibri"/>
      <family val="2"/>
      <charset val="1"/>
    </font>
    <font>
      <b/>
      <sz val="12"/>
      <name val="Calibri"/>
      <family val="2"/>
      <charset val="238"/>
    </font>
    <font>
      <sz val="10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vertAlign val="subscript"/>
      <sz val="14"/>
      <color rgb="FF000000"/>
      <name val="Calibri"/>
      <family val="2"/>
      <charset val="1"/>
    </font>
    <font>
      <b/>
      <vertAlign val="subscript"/>
      <sz val="11"/>
      <color rgb="FF000000"/>
      <name val="Calibri"/>
      <family val="2"/>
      <charset val="1"/>
    </font>
    <font>
      <vertAlign val="subscript"/>
      <sz val="11"/>
      <color rgb="FF000000"/>
      <name val="Calibri"/>
      <family val="2"/>
      <charset val="1"/>
    </font>
    <font>
      <sz val="12"/>
      <name val="Arial"/>
      <family val="2"/>
      <charset val="1"/>
    </font>
    <font>
      <b/>
      <sz val="11"/>
      <color rgb="FF000000"/>
      <name val="Garamond"/>
      <family val="1"/>
      <charset val="1"/>
    </font>
    <font>
      <sz val="11"/>
      <name val="Calibri"/>
      <family val="2"/>
      <charset val="1"/>
    </font>
    <font>
      <b/>
      <sz val="14"/>
      <color rgb="FF000000"/>
      <name val="Arial"/>
      <family val="2"/>
      <charset val="1"/>
    </font>
    <font>
      <sz val="9"/>
      <color rgb="FF000000"/>
      <name val="Segoe UI"/>
      <family val="2"/>
      <charset val="1"/>
    </font>
    <font>
      <b/>
      <sz val="12"/>
      <name val="Times New Roman"/>
      <family val="1"/>
    </font>
    <font>
      <b/>
      <sz val="16"/>
      <color rgb="FF000000"/>
      <name val="Calibri"/>
      <family val="2"/>
      <charset val="1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3"/>
      <color rgb="FF000000"/>
      <name val="Calibri"/>
      <family val="2"/>
      <charset val="1"/>
    </font>
    <font>
      <b/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5">
    <xf numFmtId="0" fontId="0" fillId="0" borderId="0"/>
    <xf numFmtId="49" fontId="1" fillId="0" borderId="0" applyBorder="0" applyProtection="0">
      <alignment horizontal="left" vertical="center" wrapText="1"/>
    </xf>
    <xf numFmtId="164" fontId="2" fillId="0" borderId="0" applyBorder="0" applyProtection="0">
      <alignment vertical="center"/>
    </xf>
    <xf numFmtId="0" fontId="2" fillId="0" borderId="0" applyBorder="0" applyProtection="0">
      <alignment horizontal="center"/>
    </xf>
    <xf numFmtId="49" fontId="2" fillId="0" borderId="0" applyBorder="0" applyProtection="0">
      <alignment horizontal="left" vertical="center" wrapText="1"/>
    </xf>
    <xf numFmtId="165" fontId="3" fillId="0" borderId="0" applyBorder="0" applyProtection="0"/>
    <xf numFmtId="49" fontId="4" fillId="0" borderId="0" applyBorder="0" applyProtection="0">
      <alignment horizontal="left" vertical="center"/>
    </xf>
    <xf numFmtId="49" fontId="2" fillId="0" borderId="0" applyBorder="0" applyProtection="0">
      <alignment horizontal="left" vertical="center" wrapText="1"/>
    </xf>
    <xf numFmtId="49" fontId="5" fillId="0" borderId="0" applyBorder="0" applyProtection="0">
      <alignment horizontal="left" vertical="center" wrapText="1"/>
    </xf>
    <xf numFmtId="166" fontId="2" fillId="0" borderId="0" applyBorder="0" applyProtection="0"/>
    <xf numFmtId="166" fontId="6" fillId="0" borderId="0" applyBorder="0" applyProtection="0"/>
    <xf numFmtId="0" fontId="7" fillId="0" borderId="0"/>
    <xf numFmtId="0" fontId="8" fillId="0" borderId="0">
      <alignment vertical="top"/>
    </xf>
    <xf numFmtId="49" fontId="2" fillId="0" borderId="0" applyBorder="0" applyProtection="0">
      <alignment horizontal="center" vertical="center"/>
    </xf>
    <xf numFmtId="4" fontId="6" fillId="0" borderId="0" applyBorder="0" applyProtection="0"/>
    <xf numFmtId="4" fontId="2" fillId="0" borderId="0" applyBorder="0" applyProtection="0">
      <alignment horizontal="center" vertical="center"/>
    </xf>
    <xf numFmtId="4" fontId="6" fillId="0" borderId="0" applyBorder="0" applyProtection="0">
      <alignment vertical="center"/>
    </xf>
    <xf numFmtId="167" fontId="2" fillId="0" borderId="0" applyBorder="0" applyProtection="0">
      <alignment horizontal="right"/>
    </xf>
    <xf numFmtId="49" fontId="9" fillId="0" borderId="0" applyBorder="0" applyProtection="0">
      <alignment horizontal="left"/>
    </xf>
    <xf numFmtId="168" fontId="10" fillId="0" borderId="0" applyBorder="0" applyProtection="0"/>
    <xf numFmtId="168" fontId="11" fillId="0" borderId="0" applyBorder="0" applyProtection="0">
      <alignment horizontal="right" vertical="center"/>
    </xf>
    <xf numFmtId="49" fontId="2" fillId="0" borderId="0" applyBorder="0" applyProtection="0"/>
    <xf numFmtId="49" fontId="12" fillId="0" borderId="0" applyBorder="0" applyProtection="0">
      <alignment horizontal="center" vertical="center" wrapText="1"/>
    </xf>
    <xf numFmtId="164" fontId="6" fillId="0" borderId="0" applyBorder="0" applyProtection="0"/>
    <xf numFmtId="4" fontId="2" fillId="0" borderId="0" applyBorder="0" applyProtection="0">
      <alignment horizontal="right" vertical="center"/>
    </xf>
  </cellStyleXfs>
  <cellXfs count="172">
    <xf numFmtId="0" fontId="0" fillId="0" borderId="0" xfId="0"/>
    <xf numFmtId="4" fontId="23" fillId="0" borderId="20" xfId="0" applyNumberFormat="1" applyFont="1" applyBorder="1" applyAlignment="1" applyProtection="1">
      <alignment horizontal="center" vertical="center"/>
    </xf>
    <xf numFmtId="0" fontId="15" fillId="0" borderId="19" xfId="0" applyFont="1" applyBorder="1" applyAlignment="1" applyProtection="1">
      <alignment horizontal="center" wrapText="1"/>
    </xf>
    <xf numFmtId="4" fontId="23" fillId="0" borderId="4" xfId="0" applyNumberFormat="1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wrapText="1"/>
    </xf>
    <xf numFmtId="0" fontId="0" fillId="0" borderId="9" xfId="0" applyFont="1" applyBorder="1" applyAlignment="1" applyProtection="1">
      <alignment horizontal="center" wrapText="1"/>
    </xf>
    <xf numFmtId="4" fontId="23" fillId="0" borderId="15" xfId="0" applyNumberFormat="1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 wrapText="1"/>
    </xf>
    <xf numFmtId="0" fontId="13" fillId="0" borderId="4" xfId="0" applyFont="1" applyBorder="1" applyAlignment="1" applyProtection="1">
      <alignment horizontal="center"/>
    </xf>
    <xf numFmtId="0" fontId="23" fillId="0" borderId="1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/>
    <xf numFmtId="0" fontId="1" fillId="0" borderId="0" xfId="0" applyFont="1" applyAlignment="1" applyProtection="1"/>
    <xf numFmtId="0" fontId="13" fillId="0" borderId="0" xfId="0" applyFont="1" applyAlignment="1" applyProtection="1">
      <alignment horizontal="left"/>
    </xf>
    <xf numFmtId="0" fontId="14" fillId="0" borderId="0" xfId="0" applyFont="1" applyAlignment="1" applyProtection="1"/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6" fillId="0" borderId="0" xfId="12" applyFont="1" applyAlignment="1" applyProtection="1">
      <alignment vertical="top" wrapText="1"/>
    </xf>
    <xf numFmtId="0" fontId="17" fillId="0" borderId="0" xfId="0" applyFont="1" applyAlignment="1" applyProtection="1"/>
    <xf numFmtId="0" fontId="18" fillId="0" borderId="0" xfId="0" applyFont="1" applyAlignment="1" applyProtection="1"/>
    <xf numFmtId="49" fontId="14" fillId="0" borderId="0" xfId="1" applyFont="1" applyBorder="1" applyAlignment="1" applyProtection="1">
      <alignment horizontal="left" vertical="center" wrapText="1"/>
    </xf>
    <xf numFmtId="49" fontId="19" fillId="0" borderId="0" xfId="0" applyNumberFormat="1" applyFont="1" applyAlignment="1" applyProtection="1"/>
    <xf numFmtId="0" fontId="20" fillId="0" borderId="0" xfId="0" applyFont="1" applyAlignment="1" applyProtection="1"/>
    <xf numFmtId="0" fontId="13" fillId="0" borderId="2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 wrapText="1"/>
    </xf>
    <xf numFmtId="0" fontId="13" fillId="0" borderId="6" xfId="0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1" fontId="14" fillId="0" borderId="0" xfId="0" applyNumberFormat="1" applyFont="1" applyAlignment="1" applyProtection="1"/>
    <xf numFmtId="1" fontId="24" fillId="0" borderId="2" xfId="0" applyNumberFormat="1" applyFont="1" applyBorder="1" applyAlignment="1" applyProtection="1">
      <alignment horizontal="center"/>
    </xf>
    <xf numFmtId="1" fontId="14" fillId="0" borderId="5" xfId="0" applyNumberFormat="1" applyFont="1" applyBorder="1" applyAlignment="1" applyProtection="1"/>
    <xf numFmtId="1" fontId="24" fillId="0" borderId="5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wrapText="1"/>
    </xf>
    <xf numFmtId="0" fontId="0" fillId="0" borderId="2" xfId="0" applyBorder="1" applyAlignment="1" applyProtection="1"/>
    <xf numFmtId="4" fontId="25" fillId="0" borderId="2" xfId="0" applyNumberFormat="1" applyFont="1" applyBorder="1" applyAlignment="1" applyProtection="1">
      <alignment horizontal="right" vertical="center"/>
    </xf>
    <xf numFmtId="0" fontId="1" fillId="0" borderId="2" xfId="0" applyFont="1" applyBorder="1" applyAlignment="1" applyProtection="1"/>
    <xf numFmtId="4" fontId="1" fillId="0" borderId="2" xfId="0" applyNumberFormat="1" applyFont="1" applyBorder="1" applyAlignment="1" applyProtection="1"/>
    <xf numFmtId="4" fontId="1" fillId="0" borderId="2" xfId="0" applyNumberFormat="1" applyFont="1" applyBorder="1" applyAlignment="1" applyProtection="1">
      <alignment horizontal="right" vertical="center"/>
    </xf>
    <xf numFmtId="4" fontId="2" fillId="0" borderId="0" xfId="24" applyBorder="1" applyAlignment="1" applyProtection="1">
      <alignment horizontal="right" vertical="center"/>
    </xf>
    <xf numFmtId="0" fontId="14" fillId="0" borderId="2" xfId="0" applyFont="1" applyBorder="1" applyAlignment="1" applyProtection="1">
      <alignment vertical="center" wrapText="1"/>
    </xf>
    <xf numFmtId="2" fontId="26" fillId="0" borderId="2" xfId="0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 vertical="center" wrapText="1"/>
    </xf>
    <xf numFmtId="4" fontId="1" fillId="0" borderId="2" xfId="0" applyNumberFormat="1" applyFont="1" applyBorder="1" applyAlignment="1" applyProtection="1">
      <alignment horizontal="left" vertical="center"/>
    </xf>
    <xf numFmtId="4" fontId="23" fillId="0" borderId="2" xfId="0" applyNumberFormat="1" applyFont="1" applyBorder="1" applyAlignment="1" applyProtection="1"/>
    <xf numFmtId="4" fontId="27" fillId="0" borderId="2" xfId="0" applyNumberFormat="1" applyFont="1" applyBorder="1" applyAlignment="1" applyProtection="1">
      <alignment horizontal="right" vertical="center"/>
    </xf>
    <xf numFmtId="4" fontId="14" fillId="0" borderId="2" xfId="0" applyNumberFormat="1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vertical="center" wrapText="1"/>
    </xf>
    <xf numFmtId="4" fontId="0" fillId="0" borderId="2" xfId="0" applyNumberFormat="1" applyBorder="1" applyAlignment="1" applyProtection="1">
      <alignment horizontal="left" vertical="center"/>
    </xf>
    <xf numFmtId="0" fontId="15" fillId="0" borderId="2" xfId="0" applyFont="1" applyBorder="1" applyAlignment="1" applyProtection="1">
      <alignment wrapText="1"/>
    </xf>
    <xf numFmtId="49" fontId="14" fillId="0" borderId="0" xfId="1" applyFont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4" fontId="0" fillId="0" borderId="2" xfId="0" applyNumberFormat="1" applyBorder="1" applyAlignment="1" applyProtection="1">
      <alignment horizontal="right" vertical="center"/>
    </xf>
    <xf numFmtId="4" fontId="15" fillId="0" borderId="2" xfId="0" applyNumberFormat="1" applyFont="1" applyBorder="1" applyAlignment="1" applyProtection="1">
      <alignment horizontal="center" vertical="center"/>
    </xf>
    <xf numFmtId="4" fontId="23" fillId="0" borderId="2" xfId="0" applyNumberFormat="1" applyFont="1" applyBorder="1" applyAlignment="1" applyProtection="1">
      <alignment horizontal="right" vertical="center"/>
    </xf>
    <xf numFmtId="4" fontId="1" fillId="0" borderId="0" xfId="0" applyNumberFormat="1" applyFont="1" applyAlignment="1" applyProtection="1"/>
    <xf numFmtId="4" fontId="13" fillId="0" borderId="2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wrapText="1"/>
    </xf>
    <xf numFmtId="4" fontId="1" fillId="0" borderId="0" xfId="0" applyNumberFormat="1" applyFont="1" applyAlignment="1" applyProtection="1">
      <alignment horizontal="center"/>
    </xf>
    <xf numFmtId="4" fontId="1" fillId="0" borderId="0" xfId="0" applyNumberFormat="1" applyFont="1" applyAlignment="1" applyProtection="1">
      <alignment horizontal="right"/>
    </xf>
    <xf numFmtId="169" fontId="23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4" fontId="1" fillId="0" borderId="0" xfId="0" applyNumberFormat="1" applyFont="1" applyAlignment="1" applyProtection="1">
      <alignment horizontal="left" vertical="center"/>
    </xf>
    <xf numFmtId="0" fontId="1" fillId="2" borderId="9" xfId="0" applyFont="1" applyFill="1" applyBorder="1" applyAlignment="1" applyProtection="1"/>
    <xf numFmtId="4" fontId="1" fillId="2" borderId="0" xfId="0" applyNumberFormat="1" applyFont="1" applyFill="1" applyAlignment="1" applyProtection="1"/>
    <xf numFmtId="4" fontId="28" fillId="2" borderId="10" xfId="0" applyNumberFormat="1" applyFont="1" applyFill="1" applyBorder="1" applyAlignment="1" applyProtection="1"/>
    <xf numFmtId="0" fontId="1" fillId="2" borderId="0" xfId="0" applyFont="1" applyFill="1" applyAlignment="1" applyProtection="1"/>
    <xf numFmtId="0" fontId="1" fillId="2" borderId="10" xfId="0" applyFont="1" applyFill="1" applyBorder="1" applyAlignment="1" applyProtection="1"/>
    <xf numFmtId="0" fontId="1" fillId="0" borderId="0" xfId="0" applyFont="1" applyAlignment="1" applyProtection="1">
      <alignment horizontal="right" vertical="center" wrapText="1"/>
    </xf>
    <xf numFmtId="0" fontId="28" fillId="0" borderId="0" xfId="0" applyFont="1" applyAlignment="1" applyProtection="1"/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/>
    </xf>
    <xf numFmtId="0" fontId="1" fillId="0" borderId="9" xfId="0" applyFont="1" applyBorder="1" applyAlignment="1" applyProtection="1"/>
    <xf numFmtId="0" fontId="28" fillId="0" borderId="0" xfId="0" applyFont="1" applyAlignment="1" applyProtection="1">
      <alignment horizontal="left" vertical="center" wrapText="1"/>
    </xf>
    <xf numFmtId="2" fontId="14" fillId="2" borderId="4" xfId="0" applyNumberFormat="1" applyFont="1" applyFill="1" applyBorder="1" applyAlignment="1" applyProtection="1"/>
    <xf numFmtId="0" fontId="14" fillId="2" borderId="11" xfId="0" applyFont="1" applyFill="1" applyBorder="1" applyAlignment="1" applyProtection="1">
      <alignment horizontal="center"/>
    </xf>
    <xf numFmtId="170" fontId="1" fillId="0" borderId="0" xfId="0" applyNumberFormat="1" applyFont="1" applyAlignment="1" applyProtection="1">
      <alignment horizontal="left" vertical="center"/>
    </xf>
    <xf numFmtId="171" fontId="1" fillId="0" borderId="0" xfId="0" applyNumberFormat="1" applyFont="1" applyAlignment="1" applyProtection="1">
      <alignment horizontal="left" vertical="center"/>
    </xf>
    <xf numFmtId="0" fontId="1" fillId="2" borderId="12" xfId="0" applyFont="1" applyFill="1" applyBorder="1" applyAlignment="1" applyProtection="1"/>
    <xf numFmtId="0" fontId="1" fillId="2" borderId="13" xfId="0" applyFont="1" applyFill="1" applyBorder="1" applyAlignment="1" applyProtection="1"/>
    <xf numFmtId="0" fontId="1" fillId="2" borderId="8" xfId="0" applyFont="1" applyFill="1" applyBorder="1" applyAlignment="1" applyProtection="1"/>
    <xf numFmtId="2" fontId="1" fillId="0" borderId="0" xfId="0" applyNumberFormat="1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/>
    </xf>
    <xf numFmtId="0" fontId="14" fillId="0" borderId="2" xfId="0" applyFont="1" applyBorder="1" applyAlignment="1" applyProtection="1">
      <alignment horizontal="left" wrapText="1"/>
    </xf>
    <xf numFmtId="0" fontId="1" fillId="0" borderId="14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1" fillId="0" borderId="14" xfId="0" applyFont="1" applyBorder="1" applyAlignment="1" applyProtection="1"/>
    <xf numFmtId="4" fontId="0" fillId="0" borderId="14" xfId="0" applyNumberFormat="1" applyBorder="1" applyAlignment="1" applyProtection="1">
      <alignment horizontal="right" vertical="center"/>
    </xf>
    <xf numFmtId="4" fontId="1" fillId="0" borderId="14" xfId="0" applyNumberFormat="1" applyFont="1" applyBorder="1" applyAlignment="1" applyProtection="1"/>
    <xf numFmtId="4" fontId="20" fillId="0" borderId="16" xfId="0" applyNumberFormat="1" applyFont="1" applyBorder="1" applyAlignment="1" applyProtection="1">
      <alignment horizontal="right" vertical="center"/>
    </xf>
    <xf numFmtId="4" fontId="20" fillId="0" borderId="14" xfId="0" applyNumberFormat="1" applyFont="1" applyBorder="1" applyAlignment="1" applyProtection="1">
      <alignment horizontal="right" vertical="center"/>
    </xf>
    <xf numFmtId="4" fontId="20" fillId="0" borderId="17" xfId="0" applyNumberFormat="1" applyFont="1" applyBorder="1" applyAlignment="1" applyProtection="1">
      <alignment horizontal="right" vertical="center"/>
    </xf>
    <xf numFmtId="0" fontId="15" fillId="0" borderId="0" xfId="0" applyFont="1" applyAlignment="1" applyProtection="1">
      <alignment horizontal="center" wrapText="1"/>
    </xf>
    <xf numFmtId="4" fontId="20" fillId="0" borderId="0" xfId="0" applyNumberFormat="1" applyFont="1" applyAlignment="1" applyProtection="1">
      <alignment horizontal="center" vertical="center"/>
    </xf>
    <xf numFmtId="0" fontId="29" fillId="0" borderId="0" xfId="0" applyFont="1" applyAlignment="1" applyProtection="1">
      <alignment horizontal="right" vertical="center"/>
    </xf>
    <xf numFmtId="0" fontId="27" fillId="0" borderId="0" xfId="0" applyFont="1" applyAlignment="1" applyProtection="1"/>
    <xf numFmtId="0" fontId="15" fillId="0" borderId="0" xfId="0" applyFont="1" applyAlignment="1" applyProtection="1">
      <alignment horizontal="right" vertical="center"/>
    </xf>
    <xf numFmtId="172" fontId="23" fillId="0" borderId="0" xfId="0" applyNumberFormat="1" applyFont="1" applyAlignment="1" applyProtection="1">
      <alignment horizontal="left" wrapText="1"/>
    </xf>
    <xf numFmtId="172" fontId="15" fillId="0" borderId="0" xfId="0" applyNumberFormat="1" applyFont="1" applyAlignment="1" applyProtection="1">
      <alignment horizontal="left" wrapText="1"/>
    </xf>
    <xf numFmtId="0" fontId="0" fillId="0" borderId="0" xfId="0" applyFont="1" applyAlignment="1" applyProtection="1">
      <alignment vertical="center"/>
    </xf>
    <xf numFmtId="0" fontId="33" fillId="3" borderId="0" xfId="0" applyFont="1" applyFill="1" applyAlignment="1" applyProtection="1"/>
    <xf numFmtId="0" fontId="34" fillId="0" borderId="0" xfId="0" applyFont="1" applyAlignment="1" applyProtection="1">
      <alignment vertical="center"/>
    </xf>
    <xf numFmtId="0" fontId="15" fillId="0" borderId="0" xfId="0" applyFont="1" applyAlignment="1" applyProtection="1"/>
    <xf numFmtId="0" fontId="35" fillId="3" borderId="0" xfId="0" applyFont="1" applyFill="1" applyAlignment="1" applyProtection="1"/>
    <xf numFmtId="0" fontId="36" fillId="0" borderId="0" xfId="0" applyFont="1" applyAlignment="1" applyProtection="1">
      <alignment horizontal="center"/>
    </xf>
    <xf numFmtId="0" fontId="33" fillId="0" borderId="0" xfId="0" applyFont="1" applyAlignment="1" applyProtection="1"/>
    <xf numFmtId="4" fontId="14" fillId="0" borderId="0" xfId="0" applyNumberFormat="1" applyFont="1" applyAlignment="1" applyProtection="1"/>
    <xf numFmtId="0" fontId="1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16" fillId="0" borderId="0" xfId="12" applyFont="1" applyAlignment="1" applyProtection="1">
      <alignment horizontal="left" vertical="center"/>
    </xf>
    <xf numFmtId="0" fontId="17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21" xfId="0" applyFont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center" vertical="center" wrapText="1"/>
    </xf>
    <xf numFmtId="0" fontId="40" fillId="0" borderId="21" xfId="0" applyFont="1" applyBorder="1" applyAlignment="1" applyProtection="1">
      <alignment horizontal="center" vertical="center" wrapText="1"/>
    </xf>
    <xf numFmtId="0" fontId="40" fillId="0" borderId="23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/>
    </xf>
    <xf numFmtId="0" fontId="27" fillId="0" borderId="2" xfId="0" applyFont="1" applyBorder="1" applyAlignment="1" applyProtection="1">
      <alignment vertical="center" wrapText="1"/>
    </xf>
    <xf numFmtId="4" fontId="1" fillId="0" borderId="21" xfId="0" applyNumberFormat="1" applyFont="1" applyBorder="1" applyAlignment="1" applyProtection="1">
      <alignment horizontal="center" vertical="center"/>
    </xf>
    <xf numFmtId="4" fontId="1" fillId="0" borderId="23" xfId="0" applyNumberFormat="1" applyFont="1" applyBorder="1" applyAlignment="1" applyProtection="1">
      <alignment horizontal="center" vertical="center"/>
    </xf>
    <xf numFmtId="4" fontId="1" fillId="0" borderId="24" xfId="0" applyNumberFormat="1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vertical="center" wrapText="1"/>
    </xf>
    <xf numFmtId="4" fontId="13" fillId="0" borderId="25" xfId="0" applyNumberFormat="1" applyFont="1" applyBorder="1" applyAlignment="1" applyProtection="1">
      <alignment horizontal="center" vertical="center"/>
    </xf>
    <xf numFmtId="4" fontId="13" fillId="0" borderId="27" xfId="0" applyNumberFormat="1" applyFont="1" applyBorder="1" applyAlignment="1" applyProtection="1">
      <alignment horizontal="center" vertical="center"/>
    </xf>
    <xf numFmtId="4" fontId="13" fillId="0" borderId="20" xfId="0" applyNumberFormat="1" applyFont="1" applyBorder="1" applyAlignment="1" applyProtection="1">
      <alignment horizontal="center" vertical="center"/>
    </xf>
    <xf numFmtId="49" fontId="19" fillId="0" borderId="0" xfId="0" applyNumberFormat="1" applyFont="1" applyAlignment="1" applyProtection="1">
      <alignment vertical="center"/>
    </xf>
    <xf numFmtId="0" fontId="41" fillId="3" borderId="0" xfId="0" applyFont="1" applyFill="1" applyAlignment="1" applyProtection="1">
      <alignment horizontal="center" vertical="center"/>
    </xf>
    <xf numFmtId="0" fontId="42" fillId="0" borderId="0" xfId="0" applyFont="1" applyAlignment="1" applyProtection="1">
      <alignment horizontal="center" vertical="center"/>
    </xf>
    <xf numFmtId="0" fontId="4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" fontId="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4" fontId="20" fillId="0" borderId="30" xfId="0" applyNumberFormat="1" applyFont="1" applyBorder="1" applyAlignment="1" applyProtection="1">
      <alignment horizontal="right" vertical="center"/>
    </xf>
    <xf numFmtId="4" fontId="20" fillId="0" borderId="31" xfId="0" applyNumberFormat="1" applyFont="1" applyBorder="1" applyAlignment="1" applyProtection="1">
      <alignment horizontal="right" vertical="center"/>
    </xf>
    <xf numFmtId="4" fontId="20" fillId="0" borderId="32" xfId="0" applyNumberFormat="1" applyFont="1" applyBorder="1" applyAlignment="1" applyProtection="1">
      <alignment horizontal="right" vertical="center"/>
    </xf>
    <xf numFmtId="4" fontId="20" fillId="0" borderId="21" xfId="0" applyNumberFormat="1" applyFont="1" applyBorder="1" applyAlignment="1" applyProtection="1">
      <alignment horizontal="right" vertical="center"/>
    </xf>
    <xf numFmtId="4" fontId="20" fillId="0" borderId="2" xfId="0" applyNumberFormat="1" applyFont="1" applyBorder="1" applyAlignment="1" applyProtection="1">
      <alignment horizontal="right" vertical="center"/>
    </xf>
    <xf numFmtId="4" fontId="20" fillId="0" borderId="23" xfId="0" applyNumberFormat="1" applyFont="1" applyBorder="1" applyAlignment="1" applyProtection="1">
      <alignment horizontal="right" vertical="center"/>
    </xf>
    <xf numFmtId="4" fontId="23" fillId="0" borderId="23" xfId="0" applyNumberFormat="1" applyFont="1" applyBorder="1" applyAlignment="1" applyProtection="1">
      <alignment horizontal="right" vertical="center"/>
    </xf>
    <xf numFmtId="4" fontId="20" fillId="0" borderId="25" xfId="0" applyNumberFormat="1" applyFont="1" applyBorder="1" applyAlignment="1" applyProtection="1">
      <alignment horizontal="right" vertical="center"/>
    </xf>
    <xf numFmtId="4" fontId="23" fillId="0" borderId="34" xfId="0" applyNumberFormat="1" applyFont="1" applyBorder="1" applyAlignment="1" applyProtection="1">
      <alignment horizontal="right" vertical="center"/>
    </xf>
    <xf numFmtId="4" fontId="23" fillId="0" borderId="27" xfId="0" applyNumberFormat="1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center" vertical="center" wrapText="1"/>
    </xf>
    <xf numFmtId="0" fontId="39" fillId="0" borderId="0" xfId="0" applyFont="1" applyBorder="1" applyAlignment="1" applyProtection="1">
      <alignment horizontal="center" vertical="center"/>
    </xf>
    <xf numFmtId="0" fontId="40" fillId="0" borderId="18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/>
    </xf>
    <xf numFmtId="0" fontId="1" fillId="2" borderId="28" xfId="0" applyFont="1" applyFill="1" applyBorder="1" applyAlignment="1" applyProtection="1">
      <alignment horizontal="center"/>
    </xf>
    <xf numFmtId="0" fontId="0" fillId="0" borderId="29" xfId="0" applyFont="1" applyBorder="1" applyAlignment="1" applyProtection="1">
      <alignment horizontal="center" wrapText="1"/>
    </xf>
    <xf numFmtId="0" fontId="0" fillId="0" borderId="33" xfId="0" applyFont="1" applyBorder="1" applyAlignment="1" applyProtection="1">
      <alignment horizontal="center" wrapText="1"/>
    </xf>
    <xf numFmtId="0" fontId="15" fillId="0" borderId="3" xfId="0" applyFont="1" applyBorder="1" applyAlignment="1" applyProtection="1">
      <alignment horizontal="center" wrapText="1"/>
    </xf>
    <xf numFmtId="0" fontId="15" fillId="0" borderId="33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vertical="center"/>
    </xf>
    <xf numFmtId="0" fontId="44" fillId="0" borderId="0" xfId="0" applyFont="1" applyAlignment="1" applyProtection="1">
      <alignment horizontal="center" vertical="center"/>
    </xf>
    <xf numFmtId="0" fontId="44" fillId="0" borderId="0" xfId="0" applyFont="1" applyBorder="1" applyAlignment="1" applyProtection="1">
      <alignment horizontal="center" vertical="center"/>
    </xf>
    <xf numFmtId="0" fontId="44" fillId="0" borderId="0" xfId="0" applyFont="1" applyAlignment="1" applyProtection="1">
      <alignment vertical="center"/>
    </xf>
  </cellXfs>
  <cellStyles count="25">
    <cellStyle name="Antet" xfId="1"/>
    <cellStyle name="Cantitate" xfId="2"/>
    <cellStyle name="CapTabel" xfId="3"/>
    <cellStyle name="Cod" xfId="4"/>
    <cellStyle name="Currency 2" xfId="5"/>
    <cellStyle name="Denum" xfId="6"/>
    <cellStyle name="Denumire" xfId="7"/>
    <cellStyle name="DenumireRaport" xfId="8"/>
    <cellStyle name="Greutate" xfId="9"/>
    <cellStyle name="kmparcurs" xfId="10"/>
    <cellStyle name="Normal" xfId="0" builtinId="0"/>
    <cellStyle name="Normal 2" xfId="11"/>
    <cellStyle name="Normal 5" xfId="12"/>
    <cellStyle name="NrCrt" xfId="13"/>
    <cellStyle name="orefunc" xfId="14"/>
    <cellStyle name="Pondere" xfId="15"/>
    <cellStyle name="PretUnitar" xfId="16"/>
    <cellStyle name="Procente" xfId="17"/>
    <cellStyle name="Recapit" xfId="18"/>
    <cellStyle name="RecCoef" xfId="19"/>
    <cellStyle name="Sporuri" xfId="20"/>
    <cellStyle name="Text 1" xfId="21"/>
    <cellStyle name="TitluRap" xfId="22"/>
    <cellStyle name="tonaj" xfId="23"/>
    <cellStyle name="Valoare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22"/>
  <sheetViews>
    <sheetView topLeftCell="A14" zoomScaleNormal="100" workbookViewId="0">
      <selection activeCell="L122" sqref="L122"/>
    </sheetView>
  </sheetViews>
  <sheetFormatPr defaultColWidth="9.140625" defaultRowHeight="15" x14ac:dyDescent="0.25"/>
  <cols>
    <col min="1" max="1" width="2" style="15" customWidth="1"/>
    <col min="2" max="2" width="11.85546875" style="16" customWidth="1"/>
    <col min="3" max="3" width="30" style="16" customWidth="1"/>
    <col min="4" max="4" width="31.7109375" style="16" customWidth="1"/>
    <col min="5" max="5" width="15.7109375" style="16" customWidth="1"/>
    <col min="6" max="6" width="13.85546875" style="16" customWidth="1"/>
    <col min="7" max="7" width="16.140625" style="16" customWidth="1"/>
    <col min="8" max="8" width="9.140625" style="16"/>
    <col min="9" max="9" width="12.28515625" style="16" hidden="1" customWidth="1"/>
    <col min="10" max="10" width="12.42578125" style="16" customWidth="1"/>
    <col min="11" max="16384" width="9.140625" style="16"/>
  </cols>
  <sheetData>
    <row r="1" spans="2:15" ht="12.75" hidden="1" customHeight="1" x14ac:dyDescent="0.25">
      <c r="B1" s="17" t="s">
        <v>0</v>
      </c>
      <c r="C1" s="17"/>
      <c r="D1" s="17"/>
      <c r="F1" s="17"/>
    </row>
    <row r="2" spans="2:15" ht="12.75" customHeight="1" x14ac:dyDescent="0.25">
      <c r="B2" s="17"/>
      <c r="C2" s="17"/>
      <c r="D2" s="17"/>
      <c r="F2" s="17"/>
      <c r="G2" s="18" t="s">
        <v>1</v>
      </c>
    </row>
    <row r="3" spans="2:15" ht="15" customHeight="1" x14ac:dyDescent="0.25">
      <c r="B3" s="19" t="s">
        <v>2</v>
      </c>
      <c r="C3" s="14" t="s">
        <v>3</v>
      </c>
      <c r="D3" s="14"/>
      <c r="E3" s="14"/>
      <c r="F3" s="14"/>
      <c r="G3" s="14"/>
      <c r="H3" s="20"/>
      <c r="I3" s="20"/>
      <c r="K3" s="20"/>
      <c r="L3" s="20"/>
      <c r="M3" s="20"/>
      <c r="N3" s="20"/>
      <c r="O3" s="21"/>
    </row>
    <row r="4" spans="2:15" ht="15" customHeight="1" x14ac:dyDescent="0.25">
      <c r="B4" s="19"/>
      <c r="C4" s="14"/>
      <c r="D4" s="14"/>
      <c r="E4" s="14"/>
      <c r="F4" s="14"/>
      <c r="G4" s="14"/>
      <c r="H4" s="20"/>
      <c r="I4" s="20"/>
      <c r="K4" s="20"/>
      <c r="L4" s="20"/>
      <c r="M4" s="20"/>
      <c r="N4" s="20"/>
      <c r="O4" s="21"/>
    </row>
    <row r="5" spans="2:15" x14ac:dyDescent="0.25">
      <c r="B5" s="22" t="s">
        <v>4</v>
      </c>
      <c r="C5" s="23" t="s">
        <v>5</v>
      </c>
      <c r="F5" s="23"/>
    </row>
    <row r="6" spans="2:15" x14ac:dyDescent="0.25">
      <c r="B6" s="22" t="s">
        <v>6</v>
      </c>
      <c r="C6" s="23" t="s">
        <v>7</v>
      </c>
      <c r="F6" s="23"/>
    </row>
    <row r="7" spans="2:15" x14ac:dyDescent="0.25">
      <c r="B7" s="22" t="s">
        <v>8</v>
      </c>
      <c r="C7" s="23" t="s">
        <v>9</v>
      </c>
      <c r="F7" s="23"/>
    </row>
    <row r="8" spans="2:15" ht="15.75" x14ac:dyDescent="0.25">
      <c r="B8" s="24"/>
      <c r="C8" s="24"/>
      <c r="D8" s="24"/>
      <c r="E8" s="25"/>
      <c r="F8" s="24"/>
      <c r="G8" s="26"/>
      <c r="H8" s="26"/>
      <c r="I8" s="26"/>
      <c r="J8" s="27"/>
      <c r="K8" s="26"/>
      <c r="L8" s="26"/>
      <c r="M8" s="26"/>
      <c r="N8" s="26"/>
      <c r="O8" s="26"/>
    </row>
    <row r="9" spans="2:15" ht="18.75" x14ac:dyDescent="0.3">
      <c r="B9" s="13" t="s">
        <v>10</v>
      </c>
      <c r="C9" s="13"/>
      <c r="D9" s="13"/>
      <c r="E9" s="13"/>
      <c r="F9" s="13"/>
      <c r="G9" s="13"/>
      <c r="H9" s="26"/>
      <c r="I9" s="26"/>
      <c r="J9" s="27"/>
      <c r="K9" s="26"/>
      <c r="L9" s="26"/>
      <c r="M9" s="26"/>
      <c r="N9" s="26"/>
      <c r="O9" s="26"/>
    </row>
    <row r="10" spans="2:15" ht="15.75" x14ac:dyDescent="0.25">
      <c r="B10" s="24"/>
      <c r="C10" s="24"/>
      <c r="D10" s="24"/>
      <c r="E10" s="25"/>
      <c r="F10" s="24"/>
      <c r="G10" s="26"/>
      <c r="H10" s="26"/>
      <c r="I10" s="26"/>
      <c r="J10" s="27"/>
      <c r="K10" s="26"/>
      <c r="L10" s="26"/>
      <c r="M10" s="26"/>
      <c r="N10" s="26"/>
      <c r="O10" s="26"/>
    </row>
    <row r="11" spans="2:15" ht="15.75" x14ac:dyDescent="0.25">
      <c r="B11" s="12" t="s">
        <v>11</v>
      </c>
      <c r="C11" s="12"/>
      <c r="D11" s="12"/>
      <c r="E11" s="12"/>
      <c r="F11" s="12"/>
      <c r="G11" s="12"/>
      <c r="J11" s="27"/>
    </row>
    <row r="12" spans="2:15" ht="15.75" x14ac:dyDescent="0.25">
      <c r="B12" s="11"/>
      <c r="C12" s="11"/>
      <c r="D12" s="11"/>
      <c r="E12" s="11"/>
      <c r="F12" s="11"/>
      <c r="G12" s="11"/>
      <c r="J12" s="27"/>
    </row>
    <row r="13" spans="2:15" x14ac:dyDescent="0.25">
      <c r="B13" s="28" t="s">
        <v>12</v>
      </c>
      <c r="C13" s="28" t="s">
        <v>13</v>
      </c>
      <c r="D13" s="29" t="s">
        <v>14</v>
      </c>
      <c r="E13" s="10" t="s">
        <v>15</v>
      </c>
      <c r="F13" s="10"/>
      <c r="G13" s="10"/>
    </row>
    <row r="14" spans="2:15" ht="60" customHeight="1" x14ac:dyDescent="0.25">
      <c r="B14" s="30"/>
      <c r="C14" s="30"/>
      <c r="D14" s="31"/>
      <c r="E14" s="32" t="s">
        <v>16</v>
      </c>
      <c r="F14" s="32" t="s">
        <v>17</v>
      </c>
      <c r="G14" s="33" t="s">
        <v>18</v>
      </c>
      <c r="I14" s="16" t="s">
        <v>19</v>
      </c>
    </row>
    <row r="15" spans="2:15" s="34" customFormat="1" ht="12.75" x14ac:dyDescent="0.2">
      <c r="B15" s="35">
        <v>1</v>
      </c>
      <c r="C15" s="35">
        <v>2</v>
      </c>
      <c r="D15" s="35">
        <v>3</v>
      </c>
      <c r="E15" s="36"/>
      <c r="F15" s="37">
        <v>4</v>
      </c>
      <c r="G15" s="36"/>
    </row>
    <row r="16" spans="2:15" ht="15.75" x14ac:dyDescent="0.25">
      <c r="B16" s="38">
        <v>1</v>
      </c>
      <c r="C16" s="39" t="s">
        <v>20</v>
      </c>
      <c r="D16" s="40"/>
      <c r="E16" s="41" t="e">
        <f>E17+E18</f>
        <v>#REF!</v>
      </c>
      <c r="F16" s="41" t="e">
        <f>F17+F18</f>
        <v>#REF!</v>
      </c>
      <c r="G16" s="41" t="e">
        <f>G17+G18</f>
        <v>#REF!</v>
      </c>
    </row>
    <row r="17" spans="2:20" x14ac:dyDescent="0.25">
      <c r="B17" s="38">
        <v>2</v>
      </c>
      <c r="C17" s="39"/>
      <c r="D17" s="42" t="s">
        <v>21</v>
      </c>
      <c r="E17" s="43" t="e">
        <f>ROUND(#REF!,2)</f>
        <v>#REF!</v>
      </c>
      <c r="F17" s="44" t="e">
        <f>#REF!</f>
        <v>#REF!</v>
      </c>
      <c r="G17" s="43" t="e">
        <f>#REF!</f>
        <v>#REF!</v>
      </c>
      <c r="H17" s="26"/>
      <c r="I17" s="45">
        <v>40706.82</v>
      </c>
      <c r="O17" s="26"/>
      <c r="P17" s="26"/>
      <c r="Q17" s="26"/>
      <c r="R17" s="26"/>
    </row>
    <row r="18" spans="2:20" x14ac:dyDescent="0.25">
      <c r="B18" s="38">
        <v>3</v>
      </c>
      <c r="C18" s="39"/>
      <c r="D18" s="42" t="s">
        <v>22</v>
      </c>
      <c r="E18" s="43" t="e">
        <f>#REF!</f>
        <v>#REF!</v>
      </c>
      <c r="F18" s="44" t="e">
        <f>ROUND(#REF!,2)</f>
        <v>#REF!</v>
      </c>
      <c r="G18" s="43" t="e">
        <f>#REF!</f>
        <v>#REF!</v>
      </c>
      <c r="H18" s="26"/>
      <c r="I18" s="45">
        <v>69554.100000000006</v>
      </c>
      <c r="O18" s="26"/>
      <c r="P18" s="26"/>
      <c r="Q18" s="26"/>
    </row>
    <row r="19" spans="2:20" s="34" customFormat="1" ht="25.5" x14ac:dyDescent="0.25">
      <c r="B19" s="38">
        <v>4</v>
      </c>
      <c r="C19" s="46" t="s">
        <v>23</v>
      </c>
      <c r="D19" s="35"/>
      <c r="E19" s="47" t="e">
        <f>E20+E21+E22</f>
        <v>#REF!</v>
      </c>
      <c r="F19" s="47" t="e">
        <f>F20+F21+F22</f>
        <v>#REF!</v>
      </c>
      <c r="G19" s="47" t="e">
        <f>G20+G21+G22</f>
        <v>#REF!</v>
      </c>
    </row>
    <row r="20" spans="2:20" ht="15" customHeight="1" x14ac:dyDescent="0.25">
      <c r="B20" s="38">
        <v>5</v>
      </c>
      <c r="D20" s="48" t="s">
        <v>24</v>
      </c>
      <c r="E20" s="43" t="e">
        <f>#REF!</f>
        <v>#REF!</v>
      </c>
      <c r="F20" s="44" t="e">
        <f>ROUND(#REF!,2)</f>
        <v>#REF!</v>
      </c>
      <c r="G20" s="43" t="e">
        <f>ROUND(#REF!,2)</f>
        <v>#REF!</v>
      </c>
      <c r="I20" s="16">
        <v>133435.94</v>
      </c>
      <c r="O20" s="26"/>
      <c r="P20" s="26"/>
      <c r="Q20" s="26"/>
      <c r="R20" s="26"/>
      <c r="S20" s="26"/>
      <c r="T20" s="26"/>
    </row>
    <row r="21" spans="2:20" ht="15" hidden="1" customHeight="1" x14ac:dyDescent="0.25">
      <c r="B21" s="38">
        <v>6</v>
      </c>
      <c r="C21" s="46"/>
      <c r="D21" s="48" t="s">
        <v>25</v>
      </c>
      <c r="E21" s="42">
        <v>0</v>
      </c>
      <c r="F21" s="42">
        <v>0</v>
      </c>
      <c r="G21" s="43">
        <f>E21+F21</f>
        <v>0</v>
      </c>
      <c r="I21" s="16">
        <v>2952594.96</v>
      </c>
      <c r="O21" s="26"/>
      <c r="P21" s="26"/>
      <c r="Q21" s="26"/>
      <c r="R21" s="26"/>
      <c r="S21" s="26"/>
    </row>
    <row r="22" spans="2:20" ht="15" hidden="1" customHeight="1" x14ac:dyDescent="0.25">
      <c r="B22" s="38">
        <v>7</v>
      </c>
      <c r="C22" s="46"/>
      <c r="D22" s="48" t="s">
        <v>26</v>
      </c>
      <c r="E22" s="42">
        <v>0</v>
      </c>
      <c r="F22" s="42">
        <v>0</v>
      </c>
      <c r="G22" s="43">
        <f>E22+F22</f>
        <v>0</v>
      </c>
      <c r="I22" s="16">
        <v>7114317.0099999998</v>
      </c>
    </row>
    <row r="23" spans="2:20" ht="15" customHeight="1" x14ac:dyDescent="0.25">
      <c r="B23" s="38">
        <v>8</v>
      </c>
      <c r="C23" s="46" t="s">
        <v>27</v>
      </c>
      <c r="D23" s="49"/>
      <c r="E23" s="50" t="e">
        <f>SUM(E24:E28)</f>
        <v>#REF!</v>
      </c>
      <c r="F23" s="50" t="e">
        <f>SUM(F24:F27)</f>
        <v>#REF!</v>
      </c>
      <c r="G23" s="50" t="e">
        <f>SUM(G24:G27)</f>
        <v>#REF!</v>
      </c>
      <c r="O23" s="26"/>
      <c r="P23" s="26"/>
      <c r="Q23" s="26"/>
      <c r="R23" s="26"/>
      <c r="S23" s="26"/>
      <c r="T23" s="26"/>
    </row>
    <row r="24" spans="2:20" ht="15" customHeight="1" x14ac:dyDescent="0.25">
      <c r="B24" s="38">
        <v>9</v>
      </c>
      <c r="D24" s="49" t="s">
        <v>28</v>
      </c>
      <c r="E24" s="43" t="e">
        <f>ROUND(#REF!,2)</f>
        <v>#REF!</v>
      </c>
      <c r="F24" s="44" t="e">
        <f>ROUND(#REF!,2)</f>
        <v>#REF!</v>
      </c>
      <c r="G24" s="43" t="e">
        <f>ROUND(#REF!,2)</f>
        <v>#REF!</v>
      </c>
      <c r="H24" s="26"/>
      <c r="I24" s="16">
        <v>1109327.8899999999</v>
      </c>
      <c r="K24" s="26"/>
      <c r="L24" s="26"/>
      <c r="M24" s="26"/>
      <c r="N24" s="26"/>
      <c r="O24" s="26"/>
      <c r="P24" s="26"/>
    </row>
    <row r="25" spans="2:20" ht="15" hidden="1" customHeight="1" x14ac:dyDescent="0.25">
      <c r="B25" s="38">
        <v>10</v>
      </c>
      <c r="C25" s="46"/>
      <c r="D25" s="49" t="s">
        <v>29</v>
      </c>
      <c r="E25" s="42">
        <v>0</v>
      </c>
      <c r="F25" s="44">
        <v>0</v>
      </c>
      <c r="G25" s="43">
        <f t="shared" ref="G25:G49" si="0">E25+F25</f>
        <v>0</v>
      </c>
      <c r="I25" s="16">
        <v>18652002.510000002</v>
      </c>
    </row>
    <row r="26" spans="2:20" ht="15" hidden="1" customHeight="1" x14ac:dyDescent="0.25">
      <c r="B26" s="38">
        <v>11</v>
      </c>
      <c r="C26" s="46"/>
      <c r="D26" s="49" t="s">
        <v>30</v>
      </c>
      <c r="E26" s="42">
        <v>0</v>
      </c>
      <c r="F26" s="51">
        <v>0</v>
      </c>
      <c r="G26" s="43">
        <f t="shared" si="0"/>
        <v>0</v>
      </c>
      <c r="I26" s="16">
        <v>1581369.09</v>
      </c>
    </row>
    <row r="27" spans="2:20" ht="15" hidden="1" customHeight="1" x14ac:dyDescent="0.25">
      <c r="B27" s="38">
        <v>12</v>
      </c>
      <c r="C27" s="46"/>
      <c r="D27" s="49" t="s">
        <v>31</v>
      </c>
      <c r="E27" s="42">
        <v>0</v>
      </c>
      <c r="F27" s="44">
        <v>0</v>
      </c>
      <c r="G27" s="43">
        <f t="shared" si="0"/>
        <v>0</v>
      </c>
      <c r="I27" s="16">
        <v>118088.46</v>
      </c>
    </row>
    <row r="28" spans="2:20" ht="15" hidden="1" customHeight="1" x14ac:dyDescent="0.25">
      <c r="B28" s="38">
        <v>13</v>
      </c>
      <c r="C28" s="46"/>
      <c r="D28" s="52" t="s">
        <v>32</v>
      </c>
      <c r="E28" s="42">
        <v>0</v>
      </c>
      <c r="F28" s="44"/>
      <c r="G28" s="43">
        <f t="shared" si="0"/>
        <v>0</v>
      </c>
      <c r="I28" s="16">
        <v>821575</v>
      </c>
    </row>
    <row r="29" spans="2:20" ht="30" hidden="1" customHeight="1" x14ac:dyDescent="0.25">
      <c r="B29" s="38">
        <v>14</v>
      </c>
      <c r="C29" s="46" t="s">
        <v>33</v>
      </c>
      <c r="D29" s="53"/>
      <c r="E29" s="50">
        <f>SUM(E30:E33)</f>
        <v>0</v>
      </c>
      <c r="F29" s="50">
        <f>SUM(F30:F33)</f>
        <v>0</v>
      </c>
      <c r="G29" s="50">
        <f t="shared" si="0"/>
        <v>0</v>
      </c>
    </row>
    <row r="30" spans="2:20" ht="18" hidden="1" customHeight="1" x14ac:dyDescent="0.25">
      <c r="B30" s="38">
        <v>15</v>
      </c>
      <c r="C30" s="46"/>
      <c r="D30" s="53" t="s">
        <v>34</v>
      </c>
      <c r="E30" s="42">
        <v>0</v>
      </c>
      <c r="F30" s="44">
        <v>0</v>
      </c>
      <c r="G30" s="43">
        <f t="shared" si="0"/>
        <v>0</v>
      </c>
      <c r="H30" s="26"/>
      <c r="I30" s="16">
        <v>1126315.8700000001</v>
      </c>
      <c r="K30" s="26"/>
      <c r="L30" s="26"/>
      <c r="M30" s="26"/>
      <c r="N30" s="26"/>
      <c r="O30" s="26"/>
      <c r="P30" s="26"/>
    </row>
    <row r="31" spans="2:20" ht="17.25" hidden="1" customHeight="1" x14ac:dyDescent="0.25">
      <c r="B31" s="38">
        <v>16</v>
      </c>
      <c r="C31" s="39"/>
      <c r="D31" s="49" t="s">
        <v>35</v>
      </c>
      <c r="E31" s="42">
        <v>0</v>
      </c>
      <c r="F31" s="44">
        <v>0</v>
      </c>
      <c r="G31" s="43">
        <f t="shared" si="0"/>
        <v>0</v>
      </c>
      <c r="H31" s="26"/>
      <c r="I31" s="16">
        <v>29300.18</v>
      </c>
      <c r="K31" s="26"/>
      <c r="L31" s="26"/>
      <c r="M31" s="26"/>
      <c r="N31" s="26"/>
      <c r="O31" s="26"/>
      <c r="P31" s="26"/>
    </row>
    <row r="32" spans="2:20" hidden="1" x14ac:dyDescent="0.25">
      <c r="B32" s="38">
        <v>17</v>
      </c>
      <c r="C32" s="39"/>
      <c r="D32" s="49" t="s">
        <v>36</v>
      </c>
      <c r="E32" s="42">
        <v>0</v>
      </c>
      <c r="F32" s="44">
        <v>0</v>
      </c>
      <c r="G32" s="43">
        <f t="shared" si="0"/>
        <v>0</v>
      </c>
      <c r="I32" s="16">
        <v>115518.39999999999</v>
      </c>
    </row>
    <row r="33" spans="2:18" hidden="1" x14ac:dyDescent="0.25">
      <c r="B33" s="38">
        <v>18</v>
      </c>
      <c r="C33" s="39"/>
      <c r="D33" s="52" t="s">
        <v>32</v>
      </c>
      <c r="E33" s="42">
        <v>0</v>
      </c>
      <c r="F33" s="44">
        <v>0</v>
      </c>
      <c r="G33" s="43">
        <f t="shared" si="0"/>
        <v>0</v>
      </c>
      <c r="I33" s="16">
        <v>100040</v>
      </c>
    </row>
    <row r="34" spans="2:18" ht="15.75" hidden="1" x14ac:dyDescent="0.25">
      <c r="B34" s="38">
        <v>19</v>
      </c>
      <c r="C34" s="39" t="s">
        <v>37</v>
      </c>
      <c r="D34" s="54"/>
      <c r="E34" s="50">
        <f>SUM(E35:E41)</f>
        <v>0</v>
      </c>
      <c r="F34" s="50">
        <f>SUM(F35:F41)</f>
        <v>0</v>
      </c>
      <c r="G34" s="50">
        <f t="shared" si="0"/>
        <v>0</v>
      </c>
      <c r="H34" s="26"/>
      <c r="K34" s="26"/>
      <c r="L34" s="26"/>
      <c r="M34" s="26"/>
      <c r="N34" s="26"/>
      <c r="O34" s="26"/>
      <c r="P34" s="26"/>
      <c r="Q34" s="26"/>
    </row>
    <row r="35" spans="2:18" hidden="1" x14ac:dyDescent="0.25">
      <c r="B35" s="38">
        <v>20</v>
      </c>
      <c r="C35" s="39"/>
      <c r="D35" s="49" t="s">
        <v>38</v>
      </c>
      <c r="E35" s="42">
        <v>0</v>
      </c>
      <c r="F35" s="44">
        <v>0</v>
      </c>
      <c r="G35" s="43">
        <f t="shared" si="0"/>
        <v>0</v>
      </c>
      <c r="H35" s="26"/>
      <c r="I35" s="16">
        <v>69253.02</v>
      </c>
      <c r="K35" s="26"/>
      <c r="L35" s="26"/>
      <c r="M35" s="26"/>
      <c r="N35" s="26"/>
      <c r="O35" s="26"/>
      <c r="P35" s="26"/>
      <c r="Q35" s="26"/>
    </row>
    <row r="36" spans="2:18" hidden="1" x14ac:dyDescent="0.25">
      <c r="B36" s="38">
        <v>21</v>
      </c>
      <c r="C36" s="39"/>
      <c r="D36" s="49" t="s">
        <v>39</v>
      </c>
      <c r="E36" s="42">
        <v>0</v>
      </c>
      <c r="F36" s="44">
        <v>0</v>
      </c>
      <c r="G36" s="43">
        <f t="shared" si="0"/>
        <v>0</v>
      </c>
      <c r="I36" s="16">
        <v>1078162.81</v>
      </c>
    </row>
    <row r="37" spans="2:18" hidden="1" x14ac:dyDescent="0.25">
      <c r="B37" s="38">
        <v>22</v>
      </c>
      <c r="C37" s="39"/>
      <c r="D37" s="49" t="s">
        <v>40</v>
      </c>
      <c r="E37" s="42">
        <v>0</v>
      </c>
      <c r="F37" s="44">
        <v>0</v>
      </c>
      <c r="G37" s="43">
        <f t="shared" si="0"/>
        <v>0</v>
      </c>
      <c r="I37" s="16">
        <v>343454.88</v>
      </c>
    </row>
    <row r="38" spans="2:18" hidden="1" x14ac:dyDescent="0.25">
      <c r="B38" s="38">
        <v>23</v>
      </c>
      <c r="C38" s="39"/>
      <c r="D38" s="49" t="s">
        <v>41</v>
      </c>
      <c r="E38" s="42">
        <v>0</v>
      </c>
      <c r="F38" s="44">
        <v>0</v>
      </c>
      <c r="G38" s="43">
        <f t="shared" si="0"/>
        <v>0</v>
      </c>
      <c r="I38" s="16">
        <v>231866.73</v>
      </c>
    </row>
    <row r="39" spans="2:18" hidden="1" x14ac:dyDescent="0.25">
      <c r="B39" s="38">
        <v>24</v>
      </c>
      <c r="C39" s="39"/>
      <c r="D39" s="49" t="s">
        <v>42</v>
      </c>
      <c r="E39" s="42">
        <v>0</v>
      </c>
      <c r="F39" s="44">
        <v>0</v>
      </c>
      <c r="G39" s="43">
        <f t="shared" si="0"/>
        <v>0</v>
      </c>
      <c r="H39" s="26"/>
      <c r="I39" s="16">
        <v>5112.1899999999996</v>
      </c>
      <c r="K39" s="26"/>
      <c r="L39" s="26"/>
      <c r="M39" s="26"/>
      <c r="N39" s="26"/>
      <c r="O39" s="26"/>
      <c r="P39" s="26"/>
    </row>
    <row r="40" spans="2:18" hidden="1" x14ac:dyDescent="0.25">
      <c r="B40" s="38">
        <v>25</v>
      </c>
      <c r="C40" s="39"/>
      <c r="D40" s="49" t="s">
        <v>43</v>
      </c>
      <c r="E40" s="42">
        <v>0</v>
      </c>
      <c r="F40" s="44">
        <v>0</v>
      </c>
      <c r="G40" s="43">
        <f t="shared" si="0"/>
        <v>0</v>
      </c>
      <c r="I40" s="16">
        <v>40368.94</v>
      </c>
    </row>
    <row r="41" spans="2:18" hidden="1" x14ac:dyDescent="0.25">
      <c r="B41" s="38">
        <v>26</v>
      </c>
      <c r="C41" s="39"/>
      <c r="D41" s="52" t="s">
        <v>44</v>
      </c>
      <c r="E41" s="42">
        <v>0</v>
      </c>
      <c r="F41" s="44">
        <v>0</v>
      </c>
      <c r="G41" s="43">
        <f t="shared" si="0"/>
        <v>0</v>
      </c>
      <c r="I41" s="16">
        <v>538000</v>
      </c>
    </row>
    <row r="42" spans="2:18" ht="15.75" hidden="1" x14ac:dyDescent="0.25">
      <c r="B42" s="38">
        <v>27</v>
      </c>
      <c r="C42" s="39" t="s">
        <v>45</v>
      </c>
      <c r="D42" s="54"/>
      <c r="E42" s="50">
        <f>SUM(E43:E44)</f>
        <v>0</v>
      </c>
      <c r="F42" s="50">
        <f>SUM(F43:F44)</f>
        <v>0</v>
      </c>
      <c r="G42" s="50">
        <f t="shared" si="0"/>
        <v>0</v>
      </c>
      <c r="H42" s="26"/>
      <c r="K42" s="26"/>
      <c r="L42" s="26"/>
      <c r="M42" s="26"/>
      <c r="N42" s="26"/>
      <c r="O42" s="26"/>
      <c r="P42" s="26"/>
      <c r="Q42" s="26"/>
    </row>
    <row r="43" spans="2:18" hidden="1" x14ac:dyDescent="0.25">
      <c r="B43" s="38">
        <v>28</v>
      </c>
      <c r="C43" s="39"/>
      <c r="D43" s="49" t="s">
        <v>46</v>
      </c>
      <c r="E43" s="42">
        <v>0</v>
      </c>
      <c r="F43" s="44">
        <v>0</v>
      </c>
      <c r="G43" s="43">
        <f t="shared" si="0"/>
        <v>0</v>
      </c>
      <c r="I43" s="16">
        <v>559433.11</v>
      </c>
    </row>
    <row r="44" spans="2:18" hidden="1" x14ac:dyDescent="0.25">
      <c r="B44" s="38">
        <v>29</v>
      </c>
      <c r="C44" s="39"/>
      <c r="D44" s="49" t="s">
        <v>47</v>
      </c>
      <c r="E44" s="42">
        <v>0</v>
      </c>
      <c r="F44" s="44">
        <v>0</v>
      </c>
      <c r="G44" s="43">
        <f t="shared" si="0"/>
        <v>0</v>
      </c>
      <c r="I44" s="16">
        <v>44563.11</v>
      </c>
    </row>
    <row r="45" spans="2:18" ht="26.25" hidden="1" x14ac:dyDescent="0.25">
      <c r="B45" s="38">
        <v>30</v>
      </c>
      <c r="C45" s="39" t="s">
        <v>48</v>
      </c>
      <c r="D45" s="54"/>
      <c r="E45" s="50">
        <f>SUM(E46)</f>
        <v>0</v>
      </c>
      <c r="F45" s="50">
        <f>SUM(F46)</f>
        <v>0</v>
      </c>
      <c r="G45" s="50">
        <f t="shared" si="0"/>
        <v>0</v>
      </c>
    </row>
    <row r="46" spans="2:18" hidden="1" x14ac:dyDescent="0.25">
      <c r="B46" s="38">
        <v>31</v>
      </c>
      <c r="C46" s="55"/>
      <c r="D46" s="49" t="s">
        <v>49</v>
      </c>
      <c r="E46" s="42">
        <v>0</v>
      </c>
      <c r="F46" s="44">
        <v>0</v>
      </c>
      <c r="G46" s="43">
        <f t="shared" si="0"/>
        <v>0</v>
      </c>
      <c r="H46" s="56"/>
      <c r="I46" s="16">
        <v>166087.98000000001</v>
      </c>
      <c r="K46" s="26"/>
      <c r="L46" s="26"/>
      <c r="M46" s="26"/>
      <c r="N46" s="26"/>
      <c r="O46" s="26"/>
      <c r="P46" s="26"/>
      <c r="Q46" s="26"/>
      <c r="R46" s="26"/>
    </row>
    <row r="47" spans="2:18" ht="15.75" hidden="1" x14ac:dyDescent="0.25">
      <c r="B47" s="38">
        <v>32</v>
      </c>
      <c r="C47" s="39" t="s">
        <v>50</v>
      </c>
      <c r="D47" s="40"/>
      <c r="E47" s="50">
        <f>SUM(E48)</f>
        <v>0</v>
      </c>
      <c r="F47" s="50">
        <f>SUM(F48)</f>
        <v>0</v>
      </c>
      <c r="G47" s="50">
        <f t="shared" si="0"/>
        <v>0</v>
      </c>
      <c r="H47" s="25"/>
      <c r="K47" s="26"/>
      <c r="L47" s="26"/>
      <c r="M47" s="26"/>
      <c r="N47" s="26"/>
      <c r="O47" s="26"/>
      <c r="P47" s="26"/>
      <c r="Q47" s="26"/>
      <c r="R47" s="26"/>
    </row>
    <row r="48" spans="2:18" hidden="1" x14ac:dyDescent="0.25">
      <c r="B48" s="38">
        <v>33</v>
      </c>
      <c r="C48" s="39"/>
      <c r="D48" s="42" t="s">
        <v>51</v>
      </c>
      <c r="E48" s="42">
        <v>0</v>
      </c>
      <c r="F48" s="44">
        <v>0</v>
      </c>
      <c r="G48" s="43">
        <f t="shared" si="0"/>
        <v>0</v>
      </c>
      <c r="H48" s="26"/>
      <c r="I48" s="16">
        <v>6265.93</v>
      </c>
      <c r="K48" s="26"/>
      <c r="L48" s="26"/>
      <c r="M48" s="26"/>
      <c r="N48" s="26"/>
      <c r="O48" s="26"/>
      <c r="P48" s="26"/>
      <c r="Q48" s="26"/>
      <c r="R48" s="26"/>
    </row>
    <row r="49" spans="2:15" x14ac:dyDescent="0.25">
      <c r="B49" s="38">
        <v>34</v>
      </c>
      <c r="C49" s="55"/>
      <c r="D49" s="57"/>
      <c r="E49" s="42"/>
      <c r="F49" s="58"/>
      <c r="G49" s="43">
        <f t="shared" si="0"/>
        <v>0</v>
      </c>
    </row>
    <row r="50" spans="2:15" ht="15.75" x14ac:dyDescent="0.25">
      <c r="B50" s="38">
        <v>35</v>
      </c>
      <c r="C50" s="55" t="s">
        <v>52</v>
      </c>
      <c r="D50" s="59"/>
      <c r="E50" s="60" t="e">
        <f>ROUND(E16+E47+E45+E42+E34+E29+E23+E19,2)</f>
        <v>#REF!</v>
      </c>
      <c r="F50" s="60" t="e">
        <f>ROUND(F16+F47+F45+F42+F34+F29+F23+F19,2)</f>
        <v>#REF!</v>
      </c>
      <c r="G50" s="60" t="e">
        <f>ROUND(G16+G47+G45+G42+G34+G29+G23+G19,2)</f>
        <v>#REF!</v>
      </c>
      <c r="I50" s="61">
        <f>SUM(I19:I48)</f>
        <v>36936454.009999998</v>
      </c>
    </row>
    <row r="51" spans="2:15" ht="15.75" x14ac:dyDescent="0.25">
      <c r="B51" s="38">
        <v>36</v>
      </c>
      <c r="C51" s="55" t="s">
        <v>53</v>
      </c>
      <c r="D51" s="62"/>
      <c r="E51" s="60" t="e">
        <f>0.19*E50</f>
        <v>#REF!</v>
      </c>
      <c r="F51" s="60" t="e">
        <f>0.19*F50</f>
        <v>#REF!</v>
      </c>
      <c r="G51" s="60" t="e">
        <f>0.19*G50</f>
        <v>#REF!</v>
      </c>
    </row>
    <row r="52" spans="2:15" ht="15.75" x14ac:dyDescent="0.25">
      <c r="B52" s="38">
        <v>37</v>
      </c>
      <c r="C52" s="55" t="s">
        <v>54</v>
      </c>
      <c r="D52" s="62"/>
      <c r="E52" s="60" t="e">
        <f>E50+E51</f>
        <v>#REF!</v>
      </c>
      <c r="F52" s="60" t="e">
        <f>F50+F51</f>
        <v>#REF!</v>
      </c>
      <c r="G52" s="60" t="e">
        <f>G50+G51</f>
        <v>#REF!</v>
      </c>
    </row>
    <row r="53" spans="2:15" s="16" customFormat="1" ht="12.75" x14ac:dyDescent="0.2">
      <c r="C53" s="63"/>
      <c r="D53" s="64"/>
      <c r="F53" s="64"/>
    </row>
    <row r="54" spans="2:15" s="16" customFormat="1" ht="16.5" customHeight="1" x14ac:dyDescent="0.25">
      <c r="C54" s="9" t="s">
        <v>55</v>
      </c>
      <c r="D54" s="9"/>
      <c r="E54" s="9"/>
      <c r="F54" s="9"/>
      <c r="L54" s="8" t="s">
        <v>56</v>
      </c>
      <c r="M54" s="8"/>
      <c r="N54" s="8"/>
    </row>
    <row r="55" spans="2:15" s="16" customFormat="1" ht="15.75" x14ac:dyDescent="0.25">
      <c r="B55" s="63" t="s">
        <v>57</v>
      </c>
      <c r="C55" s="65" t="s">
        <v>58</v>
      </c>
      <c r="D55" s="66" t="e">
        <f>ROUND(0+D58*D59/D60+D61*D62/D63+D64*D65/D66,4)</f>
        <v>#REF!</v>
      </c>
      <c r="E55" s="67" t="s">
        <v>59</v>
      </c>
      <c r="F55" s="68" t="s">
        <v>60</v>
      </c>
      <c r="G55" s="69" t="e">
        <f>D57+D58+D61+D64</f>
        <v>#REF!</v>
      </c>
      <c r="K55" s="61" t="e">
        <f>#REF!+#REF!+#REF!+#REF!</f>
        <v>#REF!</v>
      </c>
      <c r="L55" s="70"/>
      <c r="M55" s="71" t="e">
        <f>K55+K59+K61+K63</f>
        <v>#REF!</v>
      </c>
      <c r="N55" s="72"/>
    </row>
    <row r="56" spans="2:15" s="16" customFormat="1" ht="12.75" x14ac:dyDescent="0.2">
      <c r="C56" s="63"/>
      <c r="D56" s="64" t="s">
        <v>61</v>
      </c>
      <c r="F56" s="64"/>
      <c r="L56" s="70"/>
      <c r="M56" s="73"/>
      <c r="N56" s="74"/>
    </row>
    <row r="57" spans="2:15" s="16" customFormat="1" ht="12.75" x14ac:dyDescent="0.2">
      <c r="C57" s="75" t="s">
        <v>62</v>
      </c>
      <c r="D57" s="69">
        <v>0</v>
      </c>
      <c r="F57" s="64"/>
      <c r="J57" s="61"/>
      <c r="L57" s="70"/>
      <c r="M57" s="73" t="e">
        <f>M55*10%+M55</f>
        <v>#REF!</v>
      </c>
      <c r="N57" s="74"/>
      <c r="O57" s="76"/>
    </row>
    <row r="58" spans="2:15" s="16" customFormat="1" ht="13.5" customHeight="1" x14ac:dyDescent="0.2">
      <c r="C58" s="67" t="s">
        <v>63</v>
      </c>
      <c r="D58" s="77" t="e">
        <f>F58</f>
        <v>#REF!</v>
      </c>
      <c r="E58" s="78" t="s">
        <v>64</v>
      </c>
      <c r="F58" s="79" t="e">
        <f>E50/(E50+F50+G50)</f>
        <v>#REF!</v>
      </c>
      <c r="G58" s="80"/>
      <c r="K58" s="61" t="e">
        <f>#REF!+#REF!+#REF!+#REF!</f>
        <v>#REF!</v>
      </c>
      <c r="L58" s="81"/>
      <c r="M58" s="73"/>
      <c r="N58" s="74"/>
      <c r="O58" s="82"/>
    </row>
    <row r="59" spans="2:15" x14ac:dyDescent="0.25">
      <c r="C59" s="67" t="s">
        <v>65</v>
      </c>
      <c r="D59" s="79">
        <v>182.9</v>
      </c>
      <c r="F59" s="79"/>
      <c r="K59" s="73" t="e">
        <f>K58+K58*2.25%</f>
        <v>#REF!</v>
      </c>
      <c r="L59" s="70"/>
      <c r="M59" s="83" t="e">
        <f>M57*5%+M57</f>
        <v>#REF!</v>
      </c>
      <c r="N59" s="84" t="s">
        <v>66</v>
      </c>
    </row>
    <row r="60" spans="2:15" x14ac:dyDescent="0.25">
      <c r="C60" s="67" t="s">
        <v>67</v>
      </c>
      <c r="D60" s="85">
        <v>151.9</v>
      </c>
      <c r="F60" s="79"/>
      <c r="J60" s="61"/>
      <c r="L60" s="70"/>
      <c r="M60" s="73"/>
      <c r="N60" s="74"/>
    </row>
    <row r="61" spans="2:15" ht="13.5" customHeight="1" x14ac:dyDescent="0.25">
      <c r="C61" s="67" t="s">
        <v>68</v>
      </c>
      <c r="D61" s="86" t="e">
        <f>F61</f>
        <v>#REF!</v>
      </c>
      <c r="E61" s="78" t="s">
        <v>69</v>
      </c>
      <c r="F61" s="79" t="e">
        <f>F50/(E50+F50+G50)</f>
        <v>#REF!</v>
      </c>
      <c r="G61" s="80"/>
      <c r="K61" s="61" t="e">
        <f>#REF!+#REF!+#REF!+#REF!</f>
        <v>#REF!</v>
      </c>
      <c r="L61" s="70"/>
      <c r="M61" s="73"/>
      <c r="N61" s="74"/>
    </row>
    <row r="62" spans="2:15" x14ac:dyDescent="0.25">
      <c r="C62" s="67" t="s">
        <v>70</v>
      </c>
      <c r="D62" s="79">
        <v>4772</v>
      </c>
      <c r="F62" s="79"/>
      <c r="L62" s="70"/>
      <c r="M62" s="73"/>
      <c r="N62" s="74"/>
    </row>
    <row r="63" spans="2:15" x14ac:dyDescent="0.25">
      <c r="C63" s="67" t="s">
        <v>71</v>
      </c>
      <c r="D63" s="79">
        <v>4794</v>
      </c>
      <c r="F63" s="79"/>
      <c r="J63" s="61"/>
      <c r="K63" s="61" t="e">
        <f>#REF!+#REF!+#REF!+#REF!</f>
        <v>#REF!</v>
      </c>
      <c r="L63" s="87"/>
      <c r="M63" s="88"/>
      <c r="N63" s="89"/>
    </row>
    <row r="64" spans="2:15" ht="17.25" customHeight="1" x14ac:dyDescent="0.25">
      <c r="C64" s="67" t="s">
        <v>72</v>
      </c>
      <c r="D64" s="86" t="e">
        <f>F64</f>
        <v>#REF!</v>
      </c>
      <c r="E64" s="78" t="s">
        <v>73</v>
      </c>
      <c r="F64" s="79" t="e">
        <f>G50/(E50+F50+G50)</f>
        <v>#REF!</v>
      </c>
      <c r="G64" s="80"/>
      <c r="K64" s="73"/>
      <c r="L64" s="73"/>
      <c r="M64" s="73"/>
    </row>
    <row r="65" spans="2:20" x14ac:dyDescent="0.25">
      <c r="C65" s="67" t="s">
        <v>74</v>
      </c>
      <c r="D65" s="90">
        <v>142.38999999999999</v>
      </c>
      <c r="J65" s="61"/>
      <c r="K65" s="73"/>
      <c r="L65" s="73"/>
      <c r="M65" s="73"/>
    </row>
    <row r="66" spans="2:20" x14ac:dyDescent="0.25">
      <c r="C66" s="67" t="s">
        <v>75</v>
      </c>
      <c r="D66" s="90">
        <v>126.2</v>
      </c>
      <c r="K66" s="61"/>
      <c r="L66" s="73"/>
      <c r="M66" s="73"/>
      <c r="N66" s="73"/>
    </row>
    <row r="68" spans="2:20" ht="15.75" x14ac:dyDescent="0.25">
      <c r="C68" s="12" t="s">
        <v>76</v>
      </c>
      <c r="D68" s="12"/>
      <c r="E68" s="12"/>
      <c r="F68" s="12"/>
    </row>
    <row r="70" spans="2:20" x14ac:dyDescent="0.25">
      <c r="B70" s="91"/>
      <c r="C70" s="91"/>
      <c r="D70" s="92"/>
      <c r="E70" s="10" t="s">
        <v>77</v>
      </c>
      <c r="F70" s="10"/>
      <c r="G70" s="10"/>
    </row>
    <row r="71" spans="2:20" s="34" customFormat="1" ht="12.75" hidden="1" x14ac:dyDescent="0.2">
      <c r="B71" s="37">
        <v>1</v>
      </c>
      <c r="C71" s="37">
        <v>2</v>
      </c>
      <c r="D71" s="37">
        <v>3</v>
      </c>
      <c r="E71" s="36"/>
      <c r="F71" s="37">
        <v>4</v>
      </c>
      <c r="G71" s="36"/>
    </row>
    <row r="72" spans="2:20" ht="15.75" hidden="1" x14ac:dyDescent="0.25">
      <c r="B72" s="38">
        <v>1</v>
      </c>
      <c r="C72" s="39" t="s">
        <v>20</v>
      </c>
      <c r="D72" s="40"/>
      <c r="E72" s="41">
        <f>E73+E74</f>
        <v>0</v>
      </c>
      <c r="F72" s="41" t="e">
        <f>F73+F74</f>
        <v>#REF!</v>
      </c>
      <c r="G72" s="41" t="e">
        <f t="shared" ref="G72:G105" si="1">E72+F72</f>
        <v>#REF!</v>
      </c>
    </row>
    <row r="73" spans="2:20" hidden="1" x14ac:dyDescent="0.25">
      <c r="B73" s="38">
        <v>2</v>
      </c>
      <c r="C73" s="39"/>
      <c r="D73" s="42" t="s">
        <v>21</v>
      </c>
      <c r="E73" s="42"/>
      <c r="F73" s="44" t="e">
        <f>#REF!</f>
        <v>#REF!</v>
      </c>
      <c r="G73" s="43" t="e">
        <f t="shared" si="1"/>
        <v>#REF!</v>
      </c>
      <c r="H73" s="26"/>
      <c r="I73" s="45">
        <v>40706.82</v>
      </c>
      <c r="K73" s="26"/>
      <c r="L73" s="26"/>
      <c r="M73" s="26"/>
      <c r="N73" s="26"/>
      <c r="O73" s="26"/>
      <c r="P73" s="26"/>
      <c r="Q73" s="26"/>
      <c r="R73" s="26"/>
    </row>
    <row r="74" spans="2:20" hidden="1" x14ac:dyDescent="0.25">
      <c r="B74" s="38">
        <v>3</v>
      </c>
      <c r="C74" s="39"/>
      <c r="D74" s="42" t="s">
        <v>22</v>
      </c>
      <c r="E74" s="42"/>
      <c r="F74" s="44" t="e">
        <f>#REF!</f>
        <v>#REF!</v>
      </c>
      <c r="G74" s="43" t="e">
        <f t="shared" si="1"/>
        <v>#REF!</v>
      </c>
      <c r="H74" s="26"/>
      <c r="I74" s="45">
        <v>69554.100000000006</v>
      </c>
      <c r="K74" s="26"/>
      <c r="L74" s="26"/>
      <c r="M74" s="26"/>
      <c r="N74" s="26"/>
      <c r="O74" s="26"/>
      <c r="P74" s="26"/>
      <c r="Q74" s="26"/>
    </row>
    <row r="75" spans="2:20" s="34" customFormat="1" ht="25.5" hidden="1" x14ac:dyDescent="0.25">
      <c r="B75" s="38">
        <v>4</v>
      </c>
      <c r="C75" s="46" t="s">
        <v>23</v>
      </c>
      <c r="D75" s="35"/>
      <c r="E75" s="47">
        <f>E76+E77+E78</f>
        <v>0</v>
      </c>
      <c r="F75" s="47" t="e">
        <f>F76+F77+F78</f>
        <v>#REF!</v>
      </c>
      <c r="G75" s="50" t="e">
        <f t="shared" si="1"/>
        <v>#REF!</v>
      </c>
    </row>
    <row r="76" spans="2:20" ht="25.5" hidden="1" x14ac:dyDescent="0.25">
      <c r="B76" s="38">
        <v>5</v>
      </c>
      <c r="D76" s="48" t="s">
        <v>24</v>
      </c>
      <c r="E76" s="42">
        <v>0</v>
      </c>
      <c r="F76" s="44" t="e">
        <f>#REF!</f>
        <v>#REF!</v>
      </c>
      <c r="G76" s="43" t="e">
        <f t="shared" si="1"/>
        <v>#REF!</v>
      </c>
      <c r="I76" s="16">
        <v>133435.94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pans="2:20" ht="25.5" hidden="1" x14ac:dyDescent="0.25">
      <c r="B77" s="38">
        <v>6</v>
      </c>
      <c r="C77" s="46"/>
      <c r="D77" s="48" t="s">
        <v>25</v>
      </c>
      <c r="E77" s="42">
        <v>0</v>
      </c>
      <c r="F77" s="42">
        <v>0</v>
      </c>
      <c r="G77" s="43">
        <f t="shared" si="1"/>
        <v>0</v>
      </c>
      <c r="I77" s="16">
        <v>2952594.96</v>
      </c>
      <c r="K77" s="26"/>
      <c r="L77" s="26"/>
      <c r="M77" s="26"/>
      <c r="N77" s="26"/>
      <c r="O77" s="26"/>
      <c r="P77" s="26"/>
      <c r="Q77" s="26"/>
      <c r="R77" s="26"/>
      <c r="S77" s="26"/>
    </row>
    <row r="78" spans="2:20" hidden="1" x14ac:dyDescent="0.25">
      <c r="B78" s="38">
        <v>7</v>
      </c>
      <c r="C78" s="46"/>
      <c r="D78" s="48" t="s">
        <v>26</v>
      </c>
      <c r="E78" s="42">
        <v>0</v>
      </c>
      <c r="F78" s="43">
        <v>0</v>
      </c>
      <c r="G78" s="43">
        <f t="shared" si="1"/>
        <v>0</v>
      </c>
      <c r="I78" s="16">
        <v>7114317.0099999998</v>
      </c>
    </row>
    <row r="79" spans="2:20" ht="25.5" hidden="1" x14ac:dyDescent="0.25">
      <c r="B79" s="38">
        <v>8</v>
      </c>
      <c r="C79" s="46" t="s">
        <v>27</v>
      </c>
      <c r="D79" s="49"/>
      <c r="E79" s="50">
        <f>SUM(E80:E84)</f>
        <v>0</v>
      </c>
      <c r="F79" s="50" t="e">
        <f>SUM(F80:F83)</f>
        <v>#REF!</v>
      </c>
      <c r="G79" s="50" t="e">
        <f t="shared" si="1"/>
        <v>#REF!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</row>
    <row r="80" spans="2:20" hidden="1" x14ac:dyDescent="0.25">
      <c r="B80" s="38">
        <v>9</v>
      </c>
      <c r="D80" s="49" t="s">
        <v>28</v>
      </c>
      <c r="E80" s="42">
        <v>0</v>
      </c>
      <c r="F80" s="44" t="e">
        <f>#REF!</f>
        <v>#REF!</v>
      </c>
      <c r="G80" s="43" t="e">
        <f t="shared" si="1"/>
        <v>#REF!</v>
      </c>
      <c r="H80" s="26"/>
      <c r="I80" s="16">
        <v>1109327.8899999999</v>
      </c>
      <c r="K80" s="26"/>
      <c r="L80" s="26"/>
      <c r="M80" s="26"/>
      <c r="N80" s="26"/>
      <c r="O80" s="26"/>
      <c r="P80" s="26"/>
    </row>
    <row r="81" spans="2:17" hidden="1" x14ac:dyDescent="0.25">
      <c r="B81" s="38">
        <v>10</v>
      </c>
      <c r="C81" s="46"/>
      <c r="D81" s="49" t="s">
        <v>29</v>
      </c>
      <c r="E81" s="42">
        <v>0</v>
      </c>
      <c r="F81" s="44">
        <v>0</v>
      </c>
      <c r="G81" s="43">
        <f t="shared" si="1"/>
        <v>0</v>
      </c>
      <c r="I81" s="16">
        <v>18652002.510000002</v>
      </c>
    </row>
    <row r="82" spans="2:17" hidden="1" x14ac:dyDescent="0.25">
      <c r="B82" s="38">
        <v>11</v>
      </c>
      <c r="C82" s="46"/>
      <c r="D82" s="49" t="s">
        <v>30</v>
      </c>
      <c r="E82" s="42">
        <v>0</v>
      </c>
      <c r="F82" s="51">
        <v>0</v>
      </c>
      <c r="G82" s="43">
        <f t="shared" si="1"/>
        <v>0</v>
      </c>
      <c r="I82" s="16">
        <v>1581369.09</v>
      </c>
    </row>
    <row r="83" spans="2:17" hidden="1" x14ac:dyDescent="0.25">
      <c r="B83" s="38">
        <v>12</v>
      </c>
      <c r="C83" s="46"/>
      <c r="D83" s="49" t="s">
        <v>31</v>
      </c>
      <c r="E83" s="42">
        <v>0</v>
      </c>
      <c r="F83" s="44">
        <v>0</v>
      </c>
      <c r="G83" s="43">
        <f t="shared" si="1"/>
        <v>0</v>
      </c>
      <c r="I83" s="16">
        <v>118088.46</v>
      </c>
    </row>
    <row r="84" spans="2:17" hidden="1" x14ac:dyDescent="0.25">
      <c r="B84" s="38">
        <v>13</v>
      </c>
      <c r="C84" s="46"/>
      <c r="D84" s="52" t="s">
        <v>32</v>
      </c>
      <c r="E84" s="42">
        <v>0</v>
      </c>
      <c r="F84" s="44"/>
      <c r="G84" s="43">
        <f t="shared" si="1"/>
        <v>0</v>
      </c>
      <c r="I84" s="16">
        <v>821575</v>
      </c>
    </row>
    <row r="85" spans="2:17" ht="25.5" hidden="1" x14ac:dyDescent="0.25">
      <c r="B85" s="38">
        <v>14</v>
      </c>
      <c r="C85" s="46" t="s">
        <v>33</v>
      </c>
      <c r="D85" s="53"/>
      <c r="E85" s="50">
        <f>SUM(E86:E89)</f>
        <v>0</v>
      </c>
      <c r="F85" s="50">
        <f>SUM(F86:F89)</f>
        <v>0</v>
      </c>
      <c r="G85" s="50">
        <f t="shared" si="1"/>
        <v>0</v>
      </c>
    </row>
    <row r="86" spans="2:17" ht="25.5" hidden="1" x14ac:dyDescent="0.25">
      <c r="B86" s="38">
        <v>15</v>
      </c>
      <c r="C86" s="46"/>
      <c r="D86" s="53" t="s">
        <v>34</v>
      </c>
      <c r="E86" s="42">
        <v>0</v>
      </c>
      <c r="F86" s="44">
        <v>0</v>
      </c>
      <c r="G86" s="43">
        <f t="shared" si="1"/>
        <v>0</v>
      </c>
      <c r="H86" s="26"/>
      <c r="I86" s="16">
        <v>1126315.8700000001</v>
      </c>
      <c r="K86" s="26"/>
      <c r="L86" s="26"/>
      <c r="M86" s="26"/>
      <c r="N86" s="26"/>
      <c r="O86" s="26"/>
      <c r="P86" s="26"/>
    </row>
    <row r="87" spans="2:17" hidden="1" x14ac:dyDescent="0.25">
      <c r="B87" s="38">
        <v>16</v>
      </c>
      <c r="C87" s="39"/>
      <c r="D87" s="49" t="s">
        <v>35</v>
      </c>
      <c r="E87" s="42">
        <v>0</v>
      </c>
      <c r="F87" s="44">
        <v>0</v>
      </c>
      <c r="G87" s="43">
        <f t="shared" si="1"/>
        <v>0</v>
      </c>
      <c r="H87" s="26"/>
      <c r="I87" s="16">
        <v>29300.18</v>
      </c>
      <c r="K87" s="26"/>
      <c r="L87" s="26"/>
      <c r="M87" s="26"/>
      <c r="N87" s="26"/>
      <c r="O87" s="26"/>
      <c r="P87" s="26"/>
    </row>
    <row r="88" spans="2:17" hidden="1" x14ac:dyDescent="0.25">
      <c r="B88" s="38">
        <v>17</v>
      </c>
      <c r="C88" s="39"/>
      <c r="D88" s="49" t="s">
        <v>36</v>
      </c>
      <c r="E88" s="42">
        <v>0</v>
      </c>
      <c r="F88" s="44">
        <v>0</v>
      </c>
      <c r="G88" s="43">
        <f t="shared" si="1"/>
        <v>0</v>
      </c>
      <c r="I88" s="16">
        <v>115518.39999999999</v>
      </c>
    </row>
    <row r="89" spans="2:17" hidden="1" x14ac:dyDescent="0.25">
      <c r="B89" s="38">
        <v>18</v>
      </c>
      <c r="C89" s="39"/>
      <c r="D89" s="52" t="s">
        <v>32</v>
      </c>
      <c r="E89" s="42">
        <v>0</v>
      </c>
      <c r="F89" s="44">
        <v>0</v>
      </c>
      <c r="G89" s="43">
        <f t="shared" si="1"/>
        <v>0</v>
      </c>
      <c r="I89" s="16">
        <v>100040</v>
      </c>
    </row>
    <row r="90" spans="2:17" ht="15.75" hidden="1" x14ac:dyDescent="0.25">
      <c r="B90" s="38">
        <v>19</v>
      </c>
      <c r="C90" s="39" t="s">
        <v>37</v>
      </c>
      <c r="D90" s="54"/>
      <c r="E90" s="50">
        <f>SUM(E91:E97)</f>
        <v>0</v>
      </c>
      <c r="F90" s="50">
        <f>SUM(F91:F97)</f>
        <v>0</v>
      </c>
      <c r="G90" s="50">
        <f t="shared" si="1"/>
        <v>0</v>
      </c>
      <c r="H90" s="26"/>
      <c r="K90" s="26"/>
      <c r="L90" s="26"/>
      <c r="M90" s="26"/>
      <c r="N90" s="26"/>
      <c r="O90" s="26"/>
      <c r="P90" s="26"/>
      <c r="Q90" s="26"/>
    </row>
    <row r="91" spans="2:17" hidden="1" x14ac:dyDescent="0.25">
      <c r="B91" s="38">
        <v>20</v>
      </c>
      <c r="C91" s="39"/>
      <c r="D91" s="49" t="s">
        <v>38</v>
      </c>
      <c r="E91" s="42">
        <v>0</v>
      </c>
      <c r="F91" s="44">
        <v>0</v>
      </c>
      <c r="G91" s="43">
        <f t="shared" si="1"/>
        <v>0</v>
      </c>
      <c r="H91" s="26"/>
      <c r="I91" s="16">
        <v>69253.02</v>
      </c>
      <c r="K91" s="26"/>
      <c r="L91" s="26"/>
      <c r="M91" s="26"/>
      <c r="N91" s="26"/>
      <c r="O91" s="26"/>
      <c r="P91" s="26"/>
      <c r="Q91" s="26"/>
    </row>
    <row r="92" spans="2:17" hidden="1" x14ac:dyDescent="0.25">
      <c r="B92" s="38">
        <v>21</v>
      </c>
      <c r="C92" s="39"/>
      <c r="D92" s="49" t="s">
        <v>39</v>
      </c>
      <c r="E92" s="42">
        <v>0</v>
      </c>
      <c r="F92" s="44">
        <v>0</v>
      </c>
      <c r="G92" s="43">
        <f t="shared" si="1"/>
        <v>0</v>
      </c>
      <c r="I92" s="16">
        <v>1078162.81</v>
      </c>
    </row>
    <row r="93" spans="2:17" hidden="1" x14ac:dyDescent="0.25">
      <c r="B93" s="38">
        <v>22</v>
      </c>
      <c r="C93" s="39"/>
      <c r="D93" s="49" t="s">
        <v>40</v>
      </c>
      <c r="E93" s="42">
        <v>0</v>
      </c>
      <c r="F93" s="44">
        <v>0</v>
      </c>
      <c r="G93" s="43">
        <f t="shared" si="1"/>
        <v>0</v>
      </c>
      <c r="I93" s="16">
        <v>343454.88</v>
      </c>
    </row>
    <row r="94" spans="2:17" hidden="1" x14ac:dyDescent="0.25">
      <c r="B94" s="38">
        <v>23</v>
      </c>
      <c r="C94" s="39"/>
      <c r="D94" s="49" t="s">
        <v>41</v>
      </c>
      <c r="E94" s="42">
        <v>0</v>
      </c>
      <c r="F94" s="44">
        <v>0</v>
      </c>
      <c r="G94" s="43">
        <f t="shared" si="1"/>
        <v>0</v>
      </c>
      <c r="I94" s="16">
        <v>231866.73</v>
      </c>
    </row>
    <row r="95" spans="2:17" hidden="1" x14ac:dyDescent="0.25">
      <c r="B95" s="38">
        <v>24</v>
      </c>
      <c r="C95" s="39"/>
      <c r="D95" s="49" t="s">
        <v>42</v>
      </c>
      <c r="E95" s="42">
        <v>0</v>
      </c>
      <c r="F95" s="44">
        <v>0</v>
      </c>
      <c r="G95" s="43">
        <f t="shared" si="1"/>
        <v>0</v>
      </c>
      <c r="H95" s="26"/>
      <c r="I95" s="16">
        <v>5112.1899999999996</v>
      </c>
      <c r="K95" s="26"/>
      <c r="L95" s="26"/>
      <c r="M95" s="26"/>
      <c r="N95" s="26"/>
      <c r="O95" s="26"/>
      <c r="P95" s="26"/>
    </row>
    <row r="96" spans="2:17" hidden="1" x14ac:dyDescent="0.25">
      <c r="B96" s="38">
        <v>25</v>
      </c>
      <c r="C96" s="39"/>
      <c r="D96" s="49" t="s">
        <v>43</v>
      </c>
      <c r="E96" s="42">
        <v>0</v>
      </c>
      <c r="F96" s="44">
        <v>0</v>
      </c>
      <c r="G96" s="43">
        <f t="shared" si="1"/>
        <v>0</v>
      </c>
      <c r="I96" s="16">
        <v>40368.94</v>
      </c>
    </row>
    <row r="97" spans="2:22" hidden="1" x14ac:dyDescent="0.25">
      <c r="B97" s="38">
        <v>26</v>
      </c>
      <c r="C97" s="39"/>
      <c r="D97" s="52" t="s">
        <v>44</v>
      </c>
      <c r="E97" s="42">
        <v>0</v>
      </c>
      <c r="F97" s="44">
        <v>0</v>
      </c>
      <c r="G97" s="43">
        <f t="shared" si="1"/>
        <v>0</v>
      </c>
      <c r="I97" s="16">
        <v>538000</v>
      </c>
    </row>
    <row r="98" spans="2:22" ht="15.75" hidden="1" x14ac:dyDescent="0.25">
      <c r="B98" s="38">
        <v>27</v>
      </c>
      <c r="C98" s="39" t="s">
        <v>45</v>
      </c>
      <c r="D98" s="54"/>
      <c r="E98" s="50">
        <f>SUM(E99:E100)</f>
        <v>0</v>
      </c>
      <c r="F98" s="50">
        <f>SUM(F99:F100)</f>
        <v>0</v>
      </c>
      <c r="G98" s="50">
        <f t="shared" si="1"/>
        <v>0</v>
      </c>
      <c r="H98" s="26"/>
      <c r="K98" s="26"/>
      <c r="L98" s="26"/>
      <c r="M98" s="26"/>
      <c r="N98" s="26"/>
      <c r="O98" s="26"/>
      <c r="P98" s="26"/>
      <c r="Q98" s="26"/>
    </row>
    <row r="99" spans="2:22" hidden="1" x14ac:dyDescent="0.25">
      <c r="B99" s="38">
        <v>28</v>
      </c>
      <c r="C99" s="39"/>
      <c r="D99" s="49" t="s">
        <v>46</v>
      </c>
      <c r="E99" s="42">
        <v>0</v>
      </c>
      <c r="F99" s="44">
        <v>0</v>
      </c>
      <c r="G99" s="43">
        <f t="shared" si="1"/>
        <v>0</v>
      </c>
      <c r="I99" s="16">
        <v>559433.11</v>
      </c>
    </row>
    <row r="100" spans="2:22" hidden="1" x14ac:dyDescent="0.25">
      <c r="B100" s="38">
        <v>29</v>
      </c>
      <c r="C100" s="39"/>
      <c r="D100" s="49" t="s">
        <v>47</v>
      </c>
      <c r="E100" s="42">
        <v>0</v>
      </c>
      <c r="F100" s="44">
        <v>0</v>
      </c>
      <c r="G100" s="43">
        <f t="shared" si="1"/>
        <v>0</v>
      </c>
      <c r="I100" s="16">
        <v>44563.11</v>
      </c>
    </row>
    <row r="101" spans="2:22" ht="26.25" hidden="1" x14ac:dyDescent="0.25">
      <c r="B101" s="38">
        <v>30</v>
      </c>
      <c r="C101" s="39" t="s">
        <v>48</v>
      </c>
      <c r="D101" s="54"/>
      <c r="E101" s="50">
        <f>SUM(E102)</f>
        <v>0</v>
      </c>
      <c r="F101" s="50">
        <f>SUM(F102)</f>
        <v>0</v>
      </c>
      <c r="G101" s="50">
        <f t="shared" si="1"/>
        <v>0</v>
      </c>
    </row>
    <row r="102" spans="2:22" hidden="1" x14ac:dyDescent="0.25">
      <c r="B102" s="38">
        <v>31</v>
      </c>
      <c r="C102" s="55"/>
      <c r="D102" s="49" t="s">
        <v>49</v>
      </c>
      <c r="E102" s="42">
        <v>0</v>
      </c>
      <c r="F102" s="44">
        <v>0</v>
      </c>
      <c r="G102" s="43">
        <f t="shared" si="1"/>
        <v>0</v>
      </c>
      <c r="H102" s="56"/>
      <c r="I102" s="16">
        <v>166087.98000000001</v>
      </c>
      <c r="K102" s="26"/>
      <c r="L102" s="26"/>
      <c r="M102" s="26"/>
      <c r="N102" s="26"/>
      <c r="O102" s="26"/>
      <c r="P102" s="26"/>
      <c r="Q102" s="26"/>
      <c r="R102" s="26"/>
    </row>
    <row r="103" spans="2:22" ht="15.75" hidden="1" x14ac:dyDescent="0.25">
      <c r="B103" s="38">
        <v>32</v>
      </c>
      <c r="C103" s="93" t="s">
        <v>50</v>
      </c>
      <c r="D103" s="40"/>
      <c r="E103" s="50">
        <f>SUM(E104)</f>
        <v>0</v>
      </c>
      <c r="F103" s="50">
        <f>SUM(F104)</f>
        <v>0</v>
      </c>
      <c r="G103" s="50">
        <f t="shared" si="1"/>
        <v>0</v>
      </c>
      <c r="H103" s="25"/>
      <c r="K103" s="26"/>
      <c r="L103" s="26"/>
      <c r="M103" s="26"/>
      <c r="N103" s="26"/>
      <c r="O103" s="26"/>
      <c r="P103" s="26"/>
      <c r="Q103" s="26"/>
      <c r="R103" s="26"/>
    </row>
    <row r="104" spans="2:22" hidden="1" x14ac:dyDescent="0.25">
      <c r="B104" s="38">
        <v>33</v>
      </c>
      <c r="C104" s="39"/>
      <c r="D104" s="42" t="s">
        <v>51</v>
      </c>
      <c r="E104" s="42">
        <v>0</v>
      </c>
      <c r="F104" s="44">
        <v>0</v>
      </c>
      <c r="G104" s="43">
        <f t="shared" si="1"/>
        <v>0</v>
      </c>
      <c r="H104" s="26"/>
      <c r="I104" s="16">
        <v>6265.93</v>
      </c>
      <c r="K104" s="26"/>
      <c r="L104" s="26"/>
      <c r="M104" s="26"/>
      <c r="N104" s="26"/>
      <c r="O104" s="26"/>
      <c r="P104" s="26"/>
      <c r="Q104" s="26"/>
      <c r="R104" s="26"/>
    </row>
    <row r="105" spans="2:22" hidden="1" x14ac:dyDescent="0.25">
      <c r="B105" s="94">
        <v>34</v>
      </c>
      <c r="C105" s="95"/>
      <c r="D105" s="96"/>
      <c r="E105" s="97"/>
      <c r="F105" s="98"/>
      <c r="G105" s="99">
        <f t="shared" si="1"/>
        <v>0</v>
      </c>
    </row>
    <row r="106" spans="2:22" ht="16.5" customHeight="1" x14ac:dyDescent="0.25">
      <c r="B106" s="7" t="s">
        <v>78</v>
      </c>
      <c r="C106" s="7"/>
      <c r="D106" s="7"/>
      <c r="E106" s="6" t="e">
        <f>#REF!</f>
        <v>#REF!</v>
      </c>
      <c r="F106" s="6"/>
      <c r="G106" s="6"/>
      <c r="I106" s="61">
        <f>SUM(I75:I104)</f>
        <v>36936454.009999998</v>
      </c>
    </row>
    <row r="107" spans="2:22" ht="15.75" hidden="1" customHeight="1" x14ac:dyDescent="0.25">
      <c r="B107" s="5" t="s">
        <v>79</v>
      </c>
      <c r="C107" s="5"/>
      <c r="D107" s="5"/>
      <c r="E107" s="100">
        <v>0</v>
      </c>
      <c r="F107" s="101" t="e">
        <f>F106*D55</f>
        <v>#REF!</v>
      </c>
      <c r="G107" s="102" t="e">
        <f>E107+F107</f>
        <v>#REF!</v>
      </c>
      <c r="I107" s="61"/>
    </row>
    <row r="108" spans="2:22" ht="16.5" customHeight="1" x14ac:dyDescent="0.25">
      <c r="B108" s="4" t="s">
        <v>80</v>
      </c>
      <c r="C108" s="4"/>
      <c r="D108" s="4"/>
      <c r="E108" s="3" t="e">
        <f>ROUND(E106*D55-E106,2)</f>
        <v>#REF!</v>
      </c>
      <c r="F108" s="3"/>
      <c r="G108" s="3"/>
      <c r="I108" s="61"/>
    </row>
    <row r="109" spans="2:22" ht="16.5" customHeight="1" x14ac:dyDescent="0.25">
      <c r="B109" s="2" t="s">
        <v>81</v>
      </c>
      <c r="C109" s="2"/>
      <c r="D109" s="2"/>
      <c r="E109" s="1" t="e">
        <f>E106+E108</f>
        <v>#REF!</v>
      </c>
      <c r="F109" s="1"/>
      <c r="G109" s="1"/>
    </row>
    <row r="110" spans="2:22" ht="15.75" x14ac:dyDescent="0.25">
      <c r="B110" s="103"/>
      <c r="C110" s="103"/>
      <c r="D110" s="103"/>
      <c r="E110" s="104"/>
      <c r="F110" s="104"/>
      <c r="G110" s="104"/>
    </row>
    <row r="111" spans="2:22" ht="20.25" x14ac:dyDescent="0.25">
      <c r="D111" s="105" t="s">
        <v>82</v>
      </c>
      <c r="G111" s="104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</row>
    <row r="112" spans="2:22" ht="18" x14ac:dyDescent="0.25">
      <c r="D112" s="107" t="s">
        <v>83</v>
      </c>
      <c r="E112" s="108" t="e">
        <f>E108</f>
        <v>#REF!</v>
      </c>
      <c r="F112" s="109"/>
      <c r="G112" s="104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</row>
    <row r="113" spans="2:22" ht="18" x14ac:dyDescent="0.25">
      <c r="B113" s="103"/>
      <c r="D113" s="110" t="s">
        <v>84</v>
      </c>
      <c r="E113" s="104"/>
      <c r="F113" s="104"/>
      <c r="G113" s="104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6"/>
      <c r="V113" s="106"/>
    </row>
    <row r="114" spans="2:22" ht="18" x14ac:dyDescent="0.25">
      <c r="B114" s="103"/>
      <c r="D114" s="110" t="s">
        <v>85</v>
      </c>
      <c r="E114" s="104"/>
      <c r="F114" s="104"/>
      <c r="G114" s="104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06"/>
      <c r="U114" s="106"/>
      <c r="V114" s="106"/>
    </row>
    <row r="115" spans="2:22" ht="15.75" x14ac:dyDescent="0.25">
      <c r="B115" s="103"/>
      <c r="C115" s="103"/>
      <c r="D115" s="103"/>
      <c r="E115" s="104"/>
      <c r="F115" s="104"/>
      <c r="G115" s="104"/>
    </row>
    <row r="116" spans="2:22" s="111" customFormat="1" x14ac:dyDescent="0.2">
      <c r="B116" s="19"/>
      <c r="C116" s="19" t="s">
        <v>86</v>
      </c>
      <c r="D116" s="16"/>
      <c r="E116" s="19" t="s">
        <v>87</v>
      </c>
      <c r="F116" s="19"/>
      <c r="G116" s="112"/>
      <c r="H116" s="112"/>
      <c r="I116" s="112"/>
    </row>
    <row r="117" spans="2:22" s="111" customFormat="1" x14ac:dyDescent="0.2">
      <c r="B117" s="19"/>
      <c r="C117" s="19" t="s">
        <v>88</v>
      </c>
      <c r="D117" s="16"/>
      <c r="E117" s="19" t="s">
        <v>89</v>
      </c>
      <c r="F117" s="19"/>
      <c r="G117" s="112"/>
      <c r="H117" s="112"/>
      <c r="I117" s="112"/>
    </row>
    <row r="118" spans="2:22" s="111" customFormat="1" ht="18" x14ac:dyDescent="0.25">
      <c r="B118" s="19"/>
      <c r="C118" s="19" t="s">
        <v>90</v>
      </c>
      <c r="D118" s="16"/>
      <c r="E118" s="113"/>
      <c r="F118" s="114"/>
      <c r="G118" s="115"/>
      <c r="I118" s="116"/>
    </row>
    <row r="122" spans="2:22" x14ac:dyDescent="0.25">
      <c r="D122" s="61" t="e">
        <f>E108</f>
        <v>#REF!</v>
      </c>
      <c r="E122" s="61" t="e">
        <f>#REF!</f>
        <v>#REF!</v>
      </c>
      <c r="F122" s="117" t="e">
        <f>E108-E122</f>
        <v>#REF!</v>
      </c>
    </row>
  </sheetData>
  <mergeCells count="16">
    <mergeCell ref="B107:D107"/>
    <mergeCell ref="B108:D108"/>
    <mergeCell ref="E108:G108"/>
    <mergeCell ref="B109:D109"/>
    <mergeCell ref="E109:G109"/>
    <mergeCell ref="C54:F54"/>
    <mergeCell ref="L54:N54"/>
    <mergeCell ref="C68:F68"/>
    <mergeCell ref="E70:G70"/>
    <mergeCell ref="B106:D106"/>
    <mergeCell ref="E106:G106"/>
    <mergeCell ref="C3:G4"/>
    <mergeCell ref="B9:G9"/>
    <mergeCell ref="B11:G11"/>
    <mergeCell ref="B12:G12"/>
    <mergeCell ref="E13:G13"/>
  </mergeCells>
  <pageMargins left="0.7" right="0.7" top="0.75" bottom="0.75" header="0.511811023622047" footer="0.511811023622047"/>
  <pageSetup paperSize="9" fitToHeight="0" orientation="portrait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9"/>
  <sheetViews>
    <sheetView tabSelected="1" topLeftCell="G25" zoomScaleNormal="100" workbookViewId="0">
      <selection activeCell="L44" sqref="L44"/>
    </sheetView>
  </sheetViews>
  <sheetFormatPr defaultColWidth="9.140625" defaultRowHeight="15" x14ac:dyDescent="0.25"/>
  <cols>
    <col min="1" max="1" width="2" style="110" customWidth="1"/>
    <col min="2" max="2" width="5.28515625" style="118" customWidth="1"/>
    <col min="3" max="3" width="14.28515625" style="118" customWidth="1"/>
    <col min="4" max="5" width="22" style="118" customWidth="1"/>
    <col min="6" max="6" width="15" style="118" customWidth="1"/>
    <col min="7" max="7" width="15.5703125" style="118" customWidth="1"/>
    <col min="8" max="9" width="14.5703125" style="118" customWidth="1"/>
    <col min="10" max="10" width="15.42578125" style="118" customWidth="1"/>
    <col min="11" max="11" width="14.28515625" style="118" customWidth="1"/>
    <col min="12" max="12" width="14.7109375" style="118" customWidth="1"/>
    <col min="13" max="13" width="15" style="118" customWidth="1"/>
    <col min="14" max="14" width="15.28515625" style="118" customWidth="1"/>
    <col min="15" max="19" width="9.140625" style="118"/>
    <col min="23" max="16383" width="9.140625" style="118"/>
  </cols>
  <sheetData>
    <row r="1" spans="1:22 16384:16384" ht="12.75" customHeight="1" x14ac:dyDescent="0.25">
      <c r="B1" s="119"/>
      <c r="C1" s="119"/>
      <c r="D1" s="119"/>
      <c r="E1" s="119"/>
      <c r="L1" s="119"/>
    </row>
    <row r="2" spans="1:22 16384:16384" s="110" customFormat="1" ht="15" customHeight="1" x14ac:dyDescent="0.25">
      <c r="B2" s="1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1"/>
      <c r="T2" s="15"/>
      <c r="U2" s="15"/>
      <c r="V2" s="15"/>
      <c r="XFD2" s="15"/>
    </row>
    <row r="3" spans="1:22 16384:16384" s="110" customFormat="1" ht="15" customHeight="1" x14ac:dyDescent="0.25">
      <c r="B3" s="120"/>
      <c r="C3" s="20"/>
      <c r="D3" s="20"/>
      <c r="E3" s="20"/>
      <c r="F3" s="20"/>
      <c r="G3" s="20"/>
      <c r="H3" s="20"/>
      <c r="I3" s="20"/>
      <c r="J3" s="20"/>
      <c r="K3" s="157" t="s">
        <v>181</v>
      </c>
      <c r="L3" s="157"/>
      <c r="M3" s="157"/>
      <c r="N3" s="157"/>
      <c r="O3" s="20"/>
      <c r="P3" s="20"/>
      <c r="Q3" s="20"/>
      <c r="R3" s="21"/>
      <c r="T3" s="15"/>
      <c r="U3" s="15"/>
      <c r="V3" s="15"/>
      <c r="XFD3" s="15"/>
    </row>
    <row r="4" spans="1:22 16384:16384" s="110" customFormat="1" ht="14.25" customHeight="1" x14ac:dyDescent="0.25">
      <c r="B4" s="121"/>
      <c r="L4" s="122"/>
      <c r="T4" s="15"/>
      <c r="U4" s="15"/>
      <c r="V4" s="15"/>
      <c r="XFD4" s="15"/>
    </row>
    <row r="5" spans="1:22 16384:16384" s="110" customFormat="1" ht="31.35" customHeight="1" x14ac:dyDescent="0.25">
      <c r="B5" s="121"/>
      <c r="C5" s="158" t="s">
        <v>91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T5" s="15"/>
      <c r="U5" s="15"/>
      <c r="V5" s="15"/>
      <c r="XFD5" s="15"/>
    </row>
    <row r="6" spans="1:22 16384:16384" s="123" customFormat="1" ht="28.5" customHeight="1" x14ac:dyDescent="0.25">
      <c r="B6" s="159" t="s">
        <v>92</v>
      </c>
      <c r="C6" s="159"/>
      <c r="D6" s="159"/>
      <c r="E6" s="159"/>
      <c r="F6" s="160" t="s">
        <v>93</v>
      </c>
      <c r="G6" s="160"/>
      <c r="H6" s="160" t="s">
        <v>94</v>
      </c>
      <c r="I6" s="160"/>
      <c r="J6" s="161" t="s">
        <v>95</v>
      </c>
      <c r="K6" s="161"/>
      <c r="L6" s="161" t="s">
        <v>96</v>
      </c>
      <c r="M6" s="161" t="s">
        <v>97</v>
      </c>
      <c r="N6" s="161"/>
      <c r="T6" s="15"/>
      <c r="U6" s="15"/>
      <c r="V6" s="15"/>
      <c r="XFD6" s="15"/>
    </row>
    <row r="7" spans="1:22 16384:16384" s="123" customFormat="1" ht="48" customHeight="1" x14ac:dyDescent="0.25">
      <c r="A7" s="122"/>
      <c r="B7" s="124" t="s">
        <v>12</v>
      </c>
      <c r="C7" s="125" t="s">
        <v>98</v>
      </c>
      <c r="D7" s="125" t="s">
        <v>99</v>
      </c>
      <c r="E7" s="125" t="s">
        <v>100</v>
      </c>
      <c r="F7" s="126" t="s">
        <v>101</v>
      </c>
      <c r="G7" s="127" t="s">
        <v>102</v>
      </c>
      <c r="H7" s="126" t="s">
        <v>101</v>
      </c>
      <c r="I7" s="127" t="s">
        <v>102</v>
      </c>
      <c r="J7" s="126" t="s">
        <v>101</v>
      </c>
      <c r="K7" s="127" t="s">
        <v>102</v>
      </c>
      <c r="L7" s="161"/>
      <c r="M7" s="126" t="s">
        <v>101</v>
      </c>
      <c r="N7" s="127" t="s">
        <v>102</v>
      </c>
      <c r="T7" s="15"/>
      <c r="U7" s="15"/>
      <c r="V7" s="15"/>
      <c r="XFD7" s="15"/>
    </row>
    <row r="8" spans="1:22 16384:16384" ht="58.15" customHeight="1" x14ac:dyDescent="0.25">
      <c r="B8" s="128">
        <v>1</v>
      </c>
      <c r="C8" s="53" t="s">
        <v>103</v>
      </c>
      <c r="D8" s="129" t="s">
        <v>104</v>
      </c>
      <c r="E8" s="53" t="s">
        <v>105</v>
      </c>
      <c r="F8" s="130">
        <v>9200000</v>
      </c>
      <c r="G8" s="131">
        <f t="shared" ref="G8:G24" si="0">F8*1.19</f>
        <v>10948000</v>
      </c>
      <c r="H8" s="130">
        <v>1571184.73</v>
      </c>
      <c r="I8" s="131">
        <f t="shared" ref="I8:I24" si="1">H8*1.19</f>
        <v>1869709.8287</v>
      </c>
      <c r="J8" s="130">
        <f t="shared" ref="J8:J24" si="2">F8+H8</f>
        <v>10771184.73</v>
      </c>
      <c r="K8" s="131">
        <f t="shared" ref="K8:K24" si="3">G8+I8</f>
        <v>12817709.8287</v>
      </c>
      <c r="L8" s="132">
        <v>75790.300000000105</v>
      </c>
      <c r="M8" s="130">
        <f t="shared" ref="M8:M24" si="4">J8+L8</f>
        <v>10846975.030000001</v>
      </c>
      <c r="N8" s="131">
        <f t="shared" ref="N8:N24" si="5">M8*1.19</f>
        <v>12907900.285700001</v>
      </c>
    </row>
    <row r="9" spans="1:22 16384:16384" ht="54.4" customHeight="1" x14ac:dyDescent="0.25">
      <c r="B9" s="128">
        <v>2</v>
      </c>
      <c r="C9" s="53" t="s">
        <v>106</v>
      </c>
      <c r="D9" s="129" t="s">
        <v>107</v>
      </c>
      <c r="E9" s="53" t="s">
        <v>108</v>
      </c>
      <c r="F9" s="130">
        <v>9200000</v>
      </c>
      <c r="G9" s="131">
        <f t="shared" si="0"/>
        <v>10948000</v>
      </c>
      <c r="H9" s="130">
        <v>1571184.73</v>
      </c>
      <c r="I9" s="131">
        <f t="shared" si="1"/>
        <v>1869709.8287</v>
      </c>
      <c r="J9" s="130">
        <f t="shared" si="2"/>
        <v>10771184.73</v>
      </c>
      <c r="K9" s="131">
        <f t="shared" si="3"/>
        <v>12817709.8287</v>
      </c>
      <c r="L9" s="132">
        <v>75790.300000000105</v>
      </c>
      <c r="M9" s="130">
        <f t="shared" si="4"/>
        <v>10846975.030000001</v>
      </c>
      <c r="N9" s="131">
        <f t="shared" si="5"/>
        <v>12907900.285700001</v>
      </c>
    </row>
    <row r="10" spans="1:22 16384:16384" ht="52.9" customHeight="1" x14ac:dyDescent="0.25">
      <c r="B10" s="128">
        <v>3</v>
      </c>
      <c r="C10" s="53" t="s">
        <v>109</v>
      </c>
      <c r="D10" s="129" t="s">
        <v>110</v>
      </c>
      <c r="E10" s="53" t="s">
        <v>111</v>
      </c>
      <c r="F10" s="130">
        <v>9200000</v>
      </c>
      <c r="G10" s="131">
        <f t="shared" si="0"/>
        <v>10948000</v>
      </c>
      <c r="H10" s="130">
        <v>1571184.73</v>
      </c>
      <c r="I10" s="131">
        <f t="shared" si="1"/>
        <v>1869709.8287</v>
      </c>
      <c r="J10" s="130">
        <f t="shared" si="2"/>
        <v>10771184.73</v>
      </c>
      <c r="K10" s="131">
        <f t="shared" si="3"/>
        <v>12817709.8287</v>
      </c>
      <c r="L10" s="132">
        <v>75790.300000000105</v>
      </c>
      <c r="M10" s="130">
        <f t="shared" si="4"/>
        <v>10846975.030000001</v>
      </c>
      <c r="N10" s="131">
        <f t="shared" si="5"/>
        <v>12907900.285700001</v>
      </c>
    </row>
    <row r="11" spans="1:22 16384:16384" ht="56.65" customHeight="1" x14ac:dyDescent="0.25">
      <c r="B11" s="128">
        <v>4</v>
      </c>
      <c r="C11" s="53" t="s">
        <v>112</v>
      </c>
      <c r="D11" s="129" t="s">
        <v>113</v>
      </c>
      <c r="E11" s="53" t="s">
        <v>114</v>
      </c>
      <c r="F11" s="130">
        <v>9200000</v>
      </c>
      <c r="G11" s="131">
        <f t="shared" si="0"/>
        <v>10948000</v>
      </c>
      <c r="H11" s="130">
        <v>1571184.73</v>
      </c>
      <c r="I11" s="131">
        <f t="shared" si="1"/>
        <v>1869709.8287</v>
      </c>
      <c r="J11" s="130">
        <f t="shared" si="2"/>
        <v>10771184.73</v>
      </c>
      <c r="K11" s="131">
        <f t="shared" si="3"/>
        <v>12817709.8287</v>
      </c>
      <c r="L11" s="132">
        <v>75790.300000000105</v>
      </c>
      <c r="M11" s="130">
        <f t="shared" si="4"/>
        <v>10846975.030000001</v>
      </c>
      <c r="N11" s="131">
        <f t="shared" si="5"/>
        <v>12907900.285700001</v>
      </c>
    </row>
    <row r="12" spans="1:22 16384:16384" ht="53.65" customHeight="1" x14ac:dyDescent="0.25">
      <c r="B12" s="128">
        <v>5</v>
      </c>
      <c r="C12" s="53" t="s">
        <v>115</v>
      </c>
      <c r="D12" s="129" t="s">
        <v>116</v>
      </c>
      <c r="E12" s="53" t="s">
        <v>117</v>
      </c>
      <c r="F12" s="130">
        <v>9200000</v>
      </c>
      <c r="G12" s="131">
        <f t="shared" si="0"/>
        <v>10948000</v>
      </c>
      <c r="H12" s="130">
        <v>1571184.73</v>
      </c>
      <c r="I12" s="131">
        <f t="shared" si="1"/>
        <v>1869709.8287</v>
      </c>
      <c r="J12" s="130">
        <f t="shared" si="2"/>
        <v>10771184.73</v>
      </c>
      <c r="K12" s="131">
        <f t="shared" si="3"/>
        <v>12817709.8287</v>
      </c>
      <c r="L12" s="132">
        <v>75790.300000000105</v>
      </c>
      <c r="M12" s="130">
        <f t="shared" si="4"/>
        <v>10846975.030000001</v>
      </c>
      <c r="N12" s="131">
        <f t="shared" si="5"/>
        <v>12907900.285700001</v>
      </c>
    </row>
    <row r="13" spans="1:22 16384:16384" ht="57.4" customHeight="1" x14ac:dyDescent="0.25">
      <c r="B13" s="128">
        <v>6</v>
      </c>
      <c r="C13" s="53" t="s">
        <v>118</v>
      </c>
      <c r="D13" s="129" t="s">
        <v>119</v>
      </c>
      <c r="E13" s="53" t="s">
        <v>120</v>
      </c>
      <c r="F13" s="130">
        <v>9200000</v>
      </c>
      <c r="G13" s="131">
        <f t="shared" si="0"/>
        <v>10948000</v>
      </c>
      <c r="H13" s="130">
        <v>1571184.73</v>
      </c>
      <c r="I13" s="131">
        <f t="shared" si="1"/>
        <v>1869709.8287</v>
      </c>
      <c r="J13" s="130">
        <f t="shared" si="2"/>
        <v>10771184.73</v>
      </c>
      <c r="K13" s="131">
        <f t="shared" si="3"/>
        <v>12817709.8287</v>
      </c>
      <c r="L13" s="132">
        <v>75790.300000000105</v>
      </c>
      <c r="M13" s="130">
        <f t="shared" si="4"/>
        <v>10846975.030000001</v>
      </c>
      <c r="N13" s="131">
        <f t="shared" si="5"/>
        <v>12907900.285700001</v>
      </c>
    </row>
    <row r="14" spans="1:22 16384:16384" ht="52.9" customHeight="1" x14ac:dyDescent="0.25">
      <c r="B14" s="128">
        <v>7</v>
      </c>
      <c r="C14" s="53" t="s">
        <v>121</v>
      </c>
      <c r="D14" s="129" t="s">
        <v>122</v>
      </c>
      <c r="E14" s="53" t="s">
        <v>123</v>
      </c>
      <c r="F14" s="130">
        <v>9200000</v>
      </c>
      <c r="G14" s="131">
        <f t="shared" si="0"/>
        <v>10948000</v>
      </c>
      <c r="H14" s="130">
        <v>1571184.73</v>
      </c>
      <c r="I14" s="131">
        <f t="shared" si="1"/>
        <v>1869709.8287</v>
      </c>
      <c r="J14" s="130">
        <f t="shared" si="2"/>
        <v>10771184.73</v>
      </c>
      <c r="K14" s="131">
        <f t="shared" si="3"/>
        <v>12817709.8287</v>
      </c>
      <c r="L14" s="132">
        <v>75790.300000000105</v>
      </c>
      <c r="M14" s="130">
        <f t="shared" si="4"/>
        <v>10846975.030000001</v>
      </c>
      <c r="N14" s="131">
        <f t="shared" si="5"/>
        <v>12907900.285700001</v>
      </c>
    </row>
    <row r="15" spans="1:22 16384:16384" ht="60.4" customHeight="1" x14ac:dyDescent="0.25">
      <c r="B15" s="128">
        <v>8</v>
      </c>
      <c r="C15" s="53" t="s">
        <v>124</v>
      </c>
      <c r="D15" s="129" t="s">
        <v>125</v>
      </c>
      <c r="E15" s="53" t="s">
        <v>126</v>
      </c>
      <c r="F15" s="130">
        <v>9200000</v>
      </c>
      <c r="G15" s="131">
        <f t="shared" si="0"/>
        <v>10948000</v>
      </c>
      <c r="H15" s="130">
        <v>1571184.73</v>
      </c>
      <c r="I15" s="131">
        <f t="shared" si="1"/>
        <v>1869709.8287</v>
      </c>
      <c r="J15" s="130">
        <f t="shared" si="2"/>
        <v>10771184.73</v>
      </c>
      <c r="K15" s="131">
        <f t="shared" si="3"/>
        <v>12817709.8287</v>
      </c>
      <c r="L15" s="132">
        <v>75790.300000000105</v>
      </c>
      <c r="M15" s="130">
        <f t="shared" si="4"/>
        <v>10846975.030000001</v>
      </c>
      <c r="N15" s="131">
        <f t="shared" si="5"/>
        <v>12907900.285700001</v>
      </c>
    </row>
    <row r="16" spans="1:22 16384:16384" ht="61.15" customHeight="1" x14ac:dyDescent="0.25">
      <c r="B16" s="128">
        <v>9</v>
      </c>
      <c r="C16" s="53" t="s">
        <v>127</v>
      </c>
      <c r="D16" s="129" t="s">
        <v>128</v>
      </c>
      <c r="E16" s="53" t="s">
        <v>129</v>
      </c>
      <c r="F16" s="130">
        <v>9200000</v>
      </c>
      <c r="G16" s="131">
        <f t="shared" si="0"/>
        <v>10948000</v>
      </c>
      <c r="H16" s="130">
        <v>1571184.73</v>
      </c>
      <c r="I16" s="131">
        <f t="shared" si="1"/>
        <v>1869709.8287</v>
      </c>
      <c r="J16" s="130">
        <f t="shared" si="2"/>
        <v>10771184.73</v>
      </c>
      <c r="K16" s="131">
        <f t="shared" si="3"/>
        <v>12817709.8287</v>
      </c>
      <c r="L16" s="132">
        <v>75790.300000000105</v>
      </c>
      <c r="M16" s="130">
        <f t="shared" si="4"/>
        <v>10846975.030000001</v>
      </c>
      <c r="N16" s="131">
        <f t="shared" si="5"/>
        <v>12907900.285700001</v>
      </c>
    </row>
    <row r="17" spans="1:22 16384:16384" ht="67.900000000000006" customHeight="1" x14ac:dyDescent="0.25">
      <c r="B17" s="128">
        <v>10</v>
      </c>
      <c r="C17" s="53" t="s">
        <v>130</v>
      </c>
      <c r="D17" s="53" t="s">
        <v>131</v>
      </c>
      <c r="E17" s="53" t="s">
        <v>132</v>
      </c>
      <c r="F17" s="130">
        <v>9200000</v>
      </c>
      <c r="G17" s="131">
        <f t="shared" si="0"/>
        <v>10948000</v>
      </c>
      <c r="H17" s="130">
        <v>1571184.73</v>
      </c>
      <c r="I17" s="131">
        <f t="shared" si="1"/>
        <v>1869709.8287</v>
      </c>
      <c r="J17" s="130">
        <f t="shared" si="2"/>
        <v>10771184.73</v>
      </c>
      <c r="K17" s="131">
        <f t="shared" si="3"/>
        <v>12817709.8287</v>
      </c>
      <c r="L17" s="132">
        <v>75790.300000000105</v>
      </c>
      <c r="M17" s="130">
        <f t="shared" si="4"/>
        <v>10846975.030000001</v>
      </c>
      <c r="N17" s="131">
        <f t="shared" si="5"/>
        <v>12907900.285700001</v>
      </c>
    </row>
    <row r="18" spans="1:22 16384:16384" ht="77.650000000000006" customHeight="1" x14ac:dyDescent="0.25">
      <c r="B18" s="128">
        <v>11</v>
      </c>
      <c r="C18" s="53" t="s">
        <v>133</v>
      </c>
      <c r="D18" s="53" t="s">
        <v>134</v>
      </c>
      <c r="E18" s="53" t="s">
        <v>135</v>
      </c>
      <c r="F18" s="130">
        <v>9200000</v>
      </c>
      <c r="G18" s="131">
        <f t="shared" si="0"/>
        <v>10948000</v>
      </c>
      <c r="H18" s="130">
        <v>1571184.73</v>
      </c>
      <c r="I18" s="131">
        <f t="shared" si="1"/>
        <v>1869709.8287</v>
      </c>
      <c r="J18" s="130">
        <f t="shared" si="2"/>
        <v>10771184.73</v>
      </c>
      <c r="K18" s="131">
        <f t="shared" si="3"/>
        <v>12817709.8287</v>
      </c>
      <c r="L18" s="132">
        <v>75790.300000000105</v>
      </c>
      <c r="M18" s="130">
        <f t="shared" si="4"/>
        <v>10846975.030000001</v>
      </c>
      <c r="N18" s="131">
        <f t="shared" si="5"/>
        <v>12907900.285700001</v>
      </c>
    </row>
    <row r="19" spans="1:22 16384:16384" ht="73.150000000000006" customHeight="1" x14ac:dyDescent="0.25">
      <c r="B19" s="128">
        <v>12</v>
      </c>
      <c r="C19" s="53" t="s">
        <v>136</v>
      </c>
      <c r="D19" s="53" t="s">
        <v>137</v>
      </c>
      <c r="E19" s="53" t="s">
        <v>138</v>
      </c>
      <c r="F19" s="130">
        <v>9200000</v>
      </c>
      <c r="G19" s="131">
        <f t="shared" si="0"/>
        <v>10948000</v>
      </c>
      <c r="H19" s="130">
        <v>1571184.73</v>
      </c>
      <c r="I19" s="131">
        <f t="shared" si="1"/>
        <v>1869709.8287</v>
      </c>
      <c r="J19" s="130">
        <f t="shared" si="2"/>
        <v>10771184.73</v>
      </c>
      <c r="K19" s="131">
        <f t="shared" si="3"/>
        <v>12817709.8287</v>
      </c>
      <c r="L19" s="132">
        <v>24174.49</v>
      </c>
      <c r="M19" s="130">
        <f t="shared" si="4"/>
        <v>10795359.220000001</v>
      </c>
      <c r="N19" s="131">
        <f t="shared" si="5"/>
        <v>12846477.471799999</v>
      </c>
    </row>
    <row r="20" spans="1:22 16384:16384" ht="74.650000000000006" customHeight="1" x14ac:dyDescent="0.25">
      <c r="B20" s="128">
        <v>13</v>
      </c>
      <c r="C20" s="53" t="s">
        <v>139</v>
      </c>
      <c r="D20" s="53" t="s">
        <v>140</v>
      </c>
      <c r="E20" s="53" t="s">
        <v>141</v>
      </c>
      <c r="F20" s="130">
        <v>9200000</v>
      </c>
      <c r="G20" s="131">
        <f t="shared" si="0"/>
        <v>10948000</v>
      </c>
      <c r="H20" s="130">
        <v>1571184.73</v>
      </c>
      <c r="I20" s="131">
        <f t="shared" si="1"/>
        <v>1869709.8287</v>
      </c>
      <c r="J20" s="130">
        <f t="shared" si="2"/>
        <v>10771184.73</v>
      </c>
      <c r="K20" s="131">
        <f t="shared" si="3"/>
        <v>12817709.8287</v>
      </c>
      <c r="L20" s="132">
        <v>24174.49</v>
      </c>
      <c r="M20" s="130">
        <f t="shared" si="4"/>
        <v>10795359.220000001</v>
      </c>
      <c r="N20" s="131">
        <f t="shared" si="5"/>
        <v>12846477.471799999</v>
      </c>
    </row>
    <row r="21" spans="1:22 16384:16384" ht="55.9" customHeight="1" x14ac:dyDescent="0.25">
      <c r="B21" s="128">
        <v>14</v>
      </c>
      <c r="C21" s="53" t="s">
        <v>142</v>
      </c>
      <c r="D21" s="53" t="s">
        <v>143</v>
      </c>
      <c r="E21" s="53" t="s">
        <v>144</v>
      </c>
      <c r="F21" s="130">
        <v>9200000</v>
      </c>
      <c r="G21" s="131">
        <f t="shared" si="0"/>
        <v>10948000</v>
      </c>
      <c r="H21" s="130">
        <v>1646975</v>
      </c>
      <c r="I21" s="131">
        <f t="shared" si="1"/>
        <v>1959900.25</v>
      </c>
      <c r="J21" s="130">
        <f t="shared" si="2"/>
        <v>10846975</v>
      </c>
      <c r="K21" s="131">
        <f t="shared" si="3"/>
        <v>12907900.25</v>
      </c>
      <c r="L21" s="132">
        <v>-51615.78</v>
      </c>
      <c r="M21" s="130">
        <f t="shared" si="4"/>
        <v>10795359.220000001</v>
      </c>
      <c r="N21" s="131">
        <f t="shared" si="5"/>
        <v>12846477.471799999</v>
      </c>
    </row>
    <row r="22" spans="1:22 16384:16384" ht="55.9" customHeight="1" x14ac:dyDescent="0.25">
      <c r="B22" s="128">
        <v>15</v>
      </c>
      <c r="C22" s="53" t="s">
        <v>145</v>
      </c>
      <c r="D22" s="53" t="s">
        <v>146</v>
      </c>
      <c r="E22" s="53" t="s">
        <v>147</v>
      </c>
      <c r="F22" s="130">
        <v>9200000</v>
      </c>
      <c r="G22" s="131">
        <f t="shared" si="0"/>
        <v>10948000</v>
      </c>
      <c r="H22" s="130">
        <v>1646975</v>
      </c>
      <c r="I22" s="131">
        <f t="shared" si="1"/>
        <v>1959900.25</v>
      </c>
      <c r="J22" s="130">
        <f t="shared" si="2"/>
        <v>10846975</v>
      </c>
      <c r="K22" s="131">
        <f t="shared" si="3"/>
        <v>12907900.25</v>
      </c>
      <c r="L22" s="132">
        <v>-51615.78</v>
      </c>
      <c r="M22" s="130">
        <f t="shared" si="4"/>
        <v>10795359.220000001</v>
      </c>
      <c r="N22" s="131">
        <f t="shared" si="5"/>
        <v>12846477.471799999</v>
      </c>
    </row>
    <row r="23" spans="1:22 16384:16384" ht="66.400000000000006" customHeight="1" x14ac:dyDescent="0.25">
      <c r="B23" s="128">
        <v>16</v>
      </c>
      <c r="C23" s="53" t="s">
        <v>148</v>
      </c>
      <c r="D23" s="53" t="s">
        <v>149</v>
      </c>
      <c r="E23" s="53" t="s">
        <v>150</v>
      </c>
      <c r="F23" s="130">
        <v>9200000</v>
      </c>
      <c r="G23" s="131">
        <f t="shared" si="0"/>
        <v>10948000</v>
      </c>
      <c r="H23" s="130">
        <v>1646975</v>
      </c>
      <c r="I23" s="131">
        <f t="shared" si="1"/>
        <v>1959900.25</v>
      </c>
      <c r="J23" s="130">
        <f t="shared" si="2"/>
        <v>10846975</v>
      </c>
      <c r="K23" s="131">
        <f t="shared" si="3"/>
        <v>12907900.25</v>
      </c>
      <c r="L23" s="132">
        <v>-51615.78</v>
      </c>
      <c r="M23" s="130">
        <f t="shared" si="4"/>
        <v>10795359.220000001</v>
      </c>
      <c r="N23" s="131">
        <f t="shared" si="5"/>
        <v>12846477.471799999</v>
      </c>
    </row>
    <row r="24" spans="1:22 16384:16384" ht="67.150000000000006" customHeight="1" x14ac:dyDescent="0.25">
      <c r="B24" s="128">
        <v>17</v>
      </c>
      <c r="C24" s="53" t="s">
        <v>151</v>
      </c>
      <c r="D24" s="53" t="s">
        <v>152</v>
      </c>
      <c r="E24" s="53" t="s">
        <v>153</v>
      </c>
      <c r="F24" s="130">
        <v>9200000</v>
      </c>
      <c r="G24" s="131">
        <f t="shared" si="0"/>
        <v>10948000</v>
      </c>
      <c r="H24" s="130">
        <v>1646975</v>
      </c>
      <c r="I24" s="131">
        <f t="shared" si="1"/>
        <v>1959900.25</v>
      </c>
      <c r="J24" s="130">
        <f t="shared" si="2"/>
        <v>10846975</v>
      </c>
      <c r="K24" s="131">
        <f t="shared" si="3"/>
        <v>12907900.25</v>
      </c>
      <c r="L24" s="132">
        <v>-51615.78</v>
      </c>
      <c r="M24" s="130">
        <f t="shared" si="4"/>
        <v>10795359.220000001</v>
      </c>
      <c r="N24" s="131">
        <f t="shared" si="5"/>
        <v>12846477.471799999</v>
      </c>
    </row>
    <row r="25" spans="1:22 16384:16384" ht="24.75" customHeight="1" x14ac:dyDescent="0.25">
      <c r="B25" s="133"/>
      <c r="C25" s="134" t="s">
        <v>66</v>
      </c>
      <c r="D25" s="134"/>
      <c r="E25" s="134"/>
      <c r="F25" s="135">
        <f t="shared" ref="F25:N25" si="6">SUM(F8:F24)</f>
        <v>156400000</v>
      </c>
      <c r="G25" s="136">
        <f t="shared" si="6"/>
        <v>186116000</v>
      </c>
      <c r="H25" s="135">
        <f t="shared" si="6"/>
        <v>27013301.490000002</v>
      </c>
      <c r="I25" s="136">
        <f t="shared" si="6"/>
        <v>32145828.773099996</v>
      </c>
      <c r="J25" s="135">
        <f t="shared" si="6"/>
        <v>183413301.49000004</v>
      </c>
      <c r="K25" s="136">
        <f t="shared" si="6"/>
        <v>218261828.77310005</v>
      </c>
      <c r="L25" s="137">
        <f t="shared" si="6"/>
        <v>675579.16000000085</v>
      </c>
      <c r="M25" s="135">
        <f t="shared" si="6"/>
        <v>184088880.65000001</v>
      </c>
      <c r="N25" s="136">
        <f t="shared" si="6"/>
        <v>219065767.97349998</v>
      </c>
      <c r="O25" s="138"/>
      <c r="P25" s="138"/>
      <c r="Q25" s="138"/>
      <c r="R25" s="138"/>
      <c r="S25" s="138"/>
    </row>
    <row r="26" spans="1:22 16384:16384" ht="15.75" x14ac:dyDescent="0.25">
      <c r="A26" s="139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169"/>
      <c r="M26" s="169"/>
      <c r="N26" s="169"/>
      <c r="O26" s="139"/>
      <c r="P26" s="139"/>
      <c r="Q26" s="139"/>
      <c r="R26" s="139"/>
      <c r="S26" s="139"/>
    </row>
    <row r="27" spans="1:22 16384:16384" s="139" customFormat="1" ht="17.25" x14ac:dyDescent="0.25">
      <c r="B27" s="92"/>
      <c r="F27" s="92"/>
      <c r="G27" s="92"/>
      <c r="H27" s="92"/>
      <c r="I27" s="92"/>
      <c r="J27" s="15"/>
      <c r="K27" s="140"/>
      <c r="L27" s="170" t="s">
        <v>182</v>
      </c>
      <c r="M27" s="170"/>
      <c r="N27" s="170"/>
      <c r="T27" s="15"/>
      <c r="U27" s="15"/>
      <c r="V27" s="15"/>
      <c r="XFD27" s="15"/>
    </row>
    <row r="28" spans="1:22 16384:16384" s="139" customFormat="1" ht="17.25" x14ac:dyDescent="0.25">
      <c r="A28" s="110"/>
      <c r="B28" s="118"/>
      <c r="C28" s="118"/>
      <c r="D28" s="118"/>
      <c r="E28" s="118"/>
      <c r="F28" s="118"/>
      <c r="G28" s="118"/>
      <c r="H28" s="118"/>
      <c r="I28" s="118"/>
      <c r="J28" s="15"/>
      <c r="K28" s="141"/>
      <c r="L28" s="170" t="s">
        <v>183</v>
      </c>
      <c r="M28" s="170"/>
      <c r="N28" s="170"/>
      <c r="O28" s="118"/>
      <c r="P28" s="118"/>
      <c r="Q28" s="118"/>
      <c r="R28" s="118"/>
      <c r="S28" s="118"/>
      <c r="T28" s="15"/>
      <c r="U28" s="15"/>
      <c r="V28" s="15"/>
      <c r="XFD28" s="15"/>
    </row>
    <row r="29" spans="1:22 16384:16384" ht="15.75" x14ac:dyDescent="0.25">
      <c r="L29" s="171"/>
      <c r="M29" s="171"/>
      <c r="N29" s="171"/>
    </row>
  </sheetData>
  <mergeCells count="10">
    <mergeCell ref="L27:N27"/>
    <mergeCell ref="L28:N28"/>
    <mergeCell ref="K3:N3"/>
    <mergeCell ref="C5:N5"/>
    <mergeCell ref="B6:E6"/>
    <mergeCell ref="F6:G6"/>
    <mergeCell ref="H6:I6"/>
    <mergeCell ref="J6:K6"/>
    <mergeCell ref="L6:L7"/>
    <mergeCell ref="M6:N6"/>
  </mergeCells>
  <pageMargins left="0.23611111111111099" right="0.23611111111111099" top="0.35416666666666702" bottom="0.35416666666666702" header="0.511811023622047" footer="0.511811023622047"/>
  <pageSetup paperSize="9" fitToHeight="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9"/>
  <sheetViews>
    <sheetView topLeftCell="B2" zoomScaleNormal="100" workbookViewId="0">
      <selection activeCell="K63" sqref="K63"/>
    </sheetView>
  </sheetViews>
  <sheetFormatPr defaultColWidth="9.140625" defaultRowHeight="15" x14ac:dyDescent="0.25"/>
  <cols>
    <col min="1" max="1" width="2" style="15" customWidth="1"/>
    <col min="2" max="2" width="11.85546875" style="16" customWidth="1"/>
    <col min="3" max="3" width="32.7109375" style="16" customWidth="1"/>
    <col min="4" max="4" width="15" style="16" customWidth="1"/>
    <col min="5" max="5" width="15.7109375" style="16" customWidth="1"/>
    <col min="6" max="6" width="13.42578125" style="16" customWidth="1"/>
    <col min="7" max="7" width="22.7109375" style="16" customWidth="1"/>
    <col min="8" max="8" width="9.85546875" style="16" customWidth="1"/>
    <col min="9" max="9" width="12.28515625" style="16" hidden="1" customWidth="1"/>
    <col min="10" max="10" width="18" style="16" customWidth="1"/>
    <col min="11" max="11" width="9.85546875" style="16" customWidth="1"/>
    <col min="12" max="12" width="12" style="16" customWidth="1"/>
    <col min="13" max="13" width="10.7109375" style="16" customWidth="1"/>
    <col min="14" max="14" width="9.85546875" style="16" customWidth="1"/>
    <col min="15" max="16384" width="9.140625" style="16"/>
  </cols>
  <sheetData>
    <row r="1" spans="2:15" hidden="1" x14ac:dyDescent="0.25">
      <c r="B1" s="17" t="s">
        <v>0</v>
      </c>
      <c r="C1" s="17"/>
      <c r="D1" s="17"/>
      <c r="F1" s="17"/>
    </row>
    <row r="2" spans="2:15" ht="15" customHeight="1" x14ac:dyDescent="0.25">
      <c r="B2" s="19" t="s">
        <v>2</v>
      </c>
      <c r="C2" s="14" t="s">
        <v>3</v>
      </c>
      <c r="D2" s="14"/>
      <c r="E2" s="14"/>
      <c r="F2" s="14"/>
      <c r="G2" s="14"/>
      <c r="H2" s="20"/>
      <c r="I2" s="20"/>
      <c r="K2" s="20"/>
      <c r="L2" s="20"/>
      <c r="M2" s="20"/>
      <c r="N2" s="20"/>
      <c r="O2" s="21"/>
    </row>
    <row r="3" spans="2:15" x14ac:dyDescent="0.25">
      <c r="B3" s="19"/>
      <c r="C3" s="14"/>
      <c r="D3" s="14"/>
      <c r="E3" s="14"/>
      <c r="F3" s="14"/>
      <c r="G3" s="14"/>
      <c r="H3" s="20"/>
      <c r="I3" s="20"/>
      <c r="K3" s="20"/>
      <c r="L3" s="20"/>
      <c r="M3" s="20"/>
      <c r="N3" s="20"/>
      <c r="O3" s="21"/>
    </row>
    <row r="4" spans="2:15" x14ac:dyDescent="0.25">
      <c r="B4" s="22" t="s">
        <v>4</v>
      </c>
      <c r="C4" s="23" t="s">
        <v>5</v>
      </c>
      <c r="F4" s="23"/>
    </row>
    <row r="5" spans="2:15" x14ac:dyDescent="0.25">
      <c r="B5" s="22" t="s">
        <v>6</v>
      </c>
      <c r="C5" s="23" t="s">
        <v>7</v>
      </c>
      <c r="F5" s="23"/>
    </row>
    <row r="6" spans="2:15" x14ac:dyDescent="0.25">
      <c r="B6" s="22" t="s">
        <v>8</v>
      </c>
      <c r="C6" s="23" t="s">
        <v>9</v>
      </c>
      <c r="F6" s="23"/>
    </row>
    <row r="7" spans="2:15" ht="15.75" x14ac:dyDescent="0.25">
      <c r="B7" s="24"/>
      <c r="C7" s="24"/>
      <c r="D7" s="24"/>
      <c r="E7" s="25"/>
      <c r="F7" s="24"/>
      <c r="G7" s="26"/>
      <c r="H7" s="26"/>
      <c r="I7" s="26"/>
      <c r="J7" s="27"/>
      <c r="K7" s="26"/>
      <c r="L7" s="26"/>
      <c r="M7" s="26"/>
      <c r="N7" s="26"/>
      <c r="O7" s="26"/>
    </row>
    <row r="8" spans="2:15" ht="15.75" x14ac:dyDescent="0.25">
      <c r="B8" s="162" t="s">
        <v>154</v>
      </c>
      <c r="C8" s="162"/>
      <c r="D8" s="162"/>
      <c r="E8" s="162"/>
      <c r="F8" s="162"/>
      <c r="G8" s="162"/>
      <c r="J8" s="27"/>
    </row>
    <row r="9" spans="2:15" ht="15.75" x14ac:dyDescent="0.25">
      <c r="B9" s="162" t="s">
        <v>155</v>
      </c>
      <c r="C9" s="162"/>
      <c r="D9" s="162"/>
      <c r="E9" s="162"/>
      <c r="F9" s="162"/>
      <c r="G9" s="162"/>
      <c r="J9" s="27"/>
    </row>
    <row r="10" spans="2:15" s="16" customFormat="1" ht="12.75" x14ac:dyDescent="0.2">
      <c r="C10" s="63"/>
      <c r="D10" s="64"/>
      <c r="F10" s="64"/>
    </row>
    <row r="11" spans="2:15" s="16" customFormat="1" ht="15.75" x14ac:dyDescent="0.25">
      <c r="B11" s="63" t="s">
        <v>57</v>
      </c>
      <c r="C11" s="65" t="s">
        <v>58</v>
      </c>
      <c r="D11" s="66" t="e">
        <f>0+D14*D15/D16+D17*D18/D19+D20*D21/D22</f>
        <v>#REF!</v>
      </c>
      <c r="F11" s="142" t="s">
        <v>60</v>
      </c>
      <c r="G11" s="143" t="e">
        <f>D13+D14+D17+D20</f>
        <v>#REF!</v>
      </c>
    </row>
    <row r="12" spans="2:15" s="16" customFormat="1" ht="12.75" x14ac:dyDescent="0.2">
      <c r="C12" s="63"/>
      <c r="D12" s="64"/>
      <c r="F12" s="64"/>
    </row>
    <row r="13" spans="2:15" s="16" customFormat="1" ht="12.75" x14ac:dyDescent="0.2">
      <c r="C13" s="75" t="s">
        <v>156</v>
      </c>
      <c r="D13" s="69">
        <v>0</v>
      </c>
      <c r="F13" s="64"/>
      <c r="L13" s="163" t="s">
        <v>56</v>
      </c>
      <c r="M13" s="163"/>
      <c r="N13" s="163"/>
      <c r="O13" s="76" t="e">
        <f>N14/(N14+K20+K17+K14)</f>
        <v>#REF!</v>
      </c>
    </row>
    <row r="14" spans="2:15" s="16" customFormat="1" ht="13.5" customHeight="1" x14ac:dyDescent="0.2">
      <c r="C14" s="67" t="s">
        <v>157</v>
      </c>
      <c r="D14" s="77" t="e">
        <f>F14</f>
        <v>#REF!</v>
      </c>
      <c r="E14" s="78" t="s">
        <v>64</v>
      </c>
      <c r="F14" s="79" t="e">
        <f>K14/(K14+K17+K20)</f>
        <v>#REF!</v>
      </c>
      <c r="G14" s="80" t="s">
        <v>158</v>
      </c>
      <c r="J14" s="16" t="s">
        <v>159</v>
      </c>
      <c r="K14" s="61" t="e">
        <f>#REF!+#REF!+#REF!+#REF!</f>
        <v>#REF!</v>
      </c>
      <c r="L14" s="70"/>
      <c r="M14" s="71" t="e">
        <f>K14+L17+K20+K22</f>
        <v>#REF!</v>
      </c>
      <c r="N14" s="72"/>
      <c r="O14" s="82"/>
    </row>
    <row r="15" spans="2:15" x14ac:dyDescent="0.25">
      <c r="C15" s="67" t="s">
        <v>160</v>
      </c>
      <c r="D15" s="79">
        <v>180</v>
      </c>
      <c r="F15" s="79"/>
      <c r="L15" s="70"/>
      <c r="M15" s="73"/>
      <c r="N15" s="74"/>
    </row>
    <row r="16" spans="2:15" x14ac:dyDescent="0.25">
      <c r="C16" s="67" t="s">
        <v>161</v>
      </c>
      <c r="D16" s="85">
        <v>151.9</v>
      </c>
      <c r="F16" s="79"/>
      <c r="L16" s="70"/>
      <c r="M16" s="73" t="e">
        <f>M14*10%+M14</f>
        <v>#REF!</v>
      </c>
      <c r="N16" s="74"/>
    </row>
    <row r="17" spans="2:20" x14ac:dyDescent="0.25">
      <c r="C17" s="67" t="s">
        <v>162</v>
      </c>
      <c r="D17" s="86" t="e">
        <f>F17</f>
        <v>#REF!</v>
      </c>
      <c r="E17" s="78" t="s">
        <v>69</v>
      </c>
      <c r="F17" s="79" t="e">
        <f>K17/(K17+K20+K14)</f>
        <v>#REF!</v>
      </c>
      <c r="G17" s="80" t="s">
        <v>163</v>
      </c>
      <c r="J17" s="16" t="s">
        <v>164</v>
      </c>
      <c r="K17" s="61" t="e">
        <f>#REF!+#REF!+#REF!+#REF!</f>
        <v>#REF!</v>
      </c>
      <c r="L17" s="70" t="e">
        <f>K17+K17*2.25%</f>
        <v>#REF!</v>
      </c>
      <c r="M17" s="73"/>
      <c r="N17" s="74"/>
    </row>
    <row r="18" spans="2:20" x14ac:dyDescent="0.25">
      <c r="C18" s="67" t="s">
        <v>165</v>
      </c>
      <c r="D18" s="79">
        <v>4772</v>
      </c>
      <c r="F18" s="79"/>
      <c r="L18" s="70"/>
      <c r="M18" s="83" t="e">
        <f>M16*5%+M16</f>
        <v>#REF!</v>
      </c>
      <c r="N18" s="84" t="s">
        <v>66</v>
      </c>
    </row>
    <row r="19" spans="2:20" x14ac:dyDescent="0.25">
      <c r="C19" s="67" t="s">
        <v>166</v>
      </c>
      <c r="D19" s="79">
        <v>4794</v>
      </c>
      <c r="F19" s="79"/>
      <c r="L19" s="70"/>
      <c r="M19" s="73"/>
      <c r="N19" s="74"/>
    </row>
    <row r="20" spans="2:20" x14ac:dyDescent="0.25">
      <c r="C20" s="67" t="s">
        <v>167</v>
      </c>
      <c r="D20" s="86" t="e">
        <f>F20</f>
        <v>#REF!</v>
      </c>
      <c r="E20" s="78" t="s">
        <v>73</v>
      </c>
      <c r="F20" s="79" t="e">
        <f>K20/(K20+K14+K17)</f>
        <v>#REF!</v>
      </c>
      <c r="G20" s="80" t="s">
        <v>168</v>
      </c>
      <c r="J20" s="16" t="s">
        <v>169</v>
      </c>
      <c r="K20" s="61" t="e">
        <f>#REF!+#REF!+#REF!+#REF!</f>
        <v>#REF!</v>
      </c>
      <c r="L20" s="70"/>
      <c r="M20" s="73"/>
      <c r="N20" s="74"/>
    </row>
    <row r="21" spans="2:20" x14ac:dyDescent="0.25">
      <c r="C21" s="67" t="s">
        <v>170</v>
      </c>
      <c r="D21" s="90">
        <v>139.57</v>
      </c>
      <c r="L21" s="70"/>
      <c r="M21" s="73"/>
      <c r="N21" s="74"/>
    </row>
    <row r="22" spans="2:20" x14ac:dyDescent="0.25">
      <c r="C22" s="67" t="s">
        <v>171</v>
      </c>
      <c r="D22" s="90">
        <v>126.2</v>
      </c>
      <c r="J22" s="16" t="s">
        <v>172</v>
      </c>
      <c r="K22" s="61" t="e">
        <f>#REF!+#REF!+#REF!+#REF!</f>
        <v>#REF!</v>
      </c>
      <c r="L22" s="87"/>
      <c r="M22" s="88"/>
      <c r="N22" s="89"/>
    </row>
    <row r="23" spans="2:20" x14ac:dyDescent="0.25">
      <c r="C23" s="142"/>
      <c r="D23" s="144"/>
    </row>
    <row r="24" spans="2:20" x14ac:dyDescent="0.25">
      <c r="B24" s="91"/>
      <c r="C24" s="91"/>
      <c r="D24" s="92"/>
      <c r="E24" s="10" t="s">
        <v>173</v>
      </c>
      <c r="F24" s="10"/>
      <c r="G24" s="10"/>
    </row>
    <row r="25" spans="2:20" x14ac:dyDescent="0.25">
      <c r="B25" s="91"/>
      <c r="C25" s="91"/>
      <c r="D25" s="92"/>
      <c r="E25" s="145" t="s">
        <v>174</v>
      </c>
      <c r="F25" s="145" t="s">
        <v>175</v>
      </c>
      <c r="G25" s="146" t="s">
        <v>176</v>
      </c>
      <c r="I25" s="16" t="s">
        <v>19</v>
      </c>
    </row>
    <row r="26" spans="2:20" s="34" customFormat="1" ht="12.75" hidden="1" x14ac:dyDescent="0.2">
      <c r="B26" s="37">
        <v>1</v>
      </c>
      <c r="C26" s="37">
        <v>2</v>
      </c>
      <c r="D26" s="37">
        <v>3</v>
      </c>
      <c r="E26" s="36"/>
      <c r="F26" s="37">
        <v>4</v>
      </c>
      <c r="G26" s="36"/>
    </row>
    <row r="27" spans="2:20" ht="15.75" hidden="1" x14ac:dyDescent="0.25">
      <c r="B27" s="38">
        <v>1</v>
      </c>
      <c r="C27" s="39" t="s">
        <v>20</v>
      </c>
      <c r="D27" s="40"/>
      <c r="E27" s="41">
        <f>E28+E29</f>
        <v>0</v>
      </c>
      <c r="F27" s="41" t="e">
        <f>F28+F29</f>
        <v>#REF!</v>
      </c>
      <c r="G27" s="41" t="e">
        <f t="shared" ref="G27:G65" si="0">E27+F27</f>
        <v>#REF!</v>
      </c>
    </row>
    <row r="28" spans="2:20" hidden="1" x14ac:dyDescent="0.25">
      <c r="B28" s="38">
        <v>2</v>
      </c>
      <c r="C28" s="39"/>
      <c r="D28" s="42" t="s">
        <v>21</v>
      </c>
      <c r="E28" s="42"/>
      <c r="F28" s="44" t="e">
        <f>#REF!</f>
        <v>#REF!</v>
      </c>
      <c r="G28" s="43" t="e">
        <f t="shared" si="0"/>
        <v>#REF!</v>
      </c>
      <c r="H28" s="26"/>
      <c r="I28" s="45">
        <v>40706.82</v>
      </c>
      <c r="K28" s="26"/>
      <c r="L28" s="26"/>
      <c r="M28" s="26"/>
      <c r="N28" s="26"/>
      <c r="O28" s="26"/>
      <c r="P28" s="26"/>
      <c r="Q28" s="26"/>
      <c r="R28" s="26"/>
    </row>
    <row r="29" spans="2:20" hidden="1" x14ac:dyDescent="0.25">
      <c r="B29" s="38">
        <v>3</v>
      </c>
      <c r="C29" s="39"/>
      <c r="D29" s="42" t="s">
        <v>22</v>
      </c>
      <c r="E29" s="42"/>
      <c r="F29" s="44" t="e">
        <f>#REF!</f>
        <v>#REF!</v>
      </c>
      <c r="G29" s="43" t="e">
        <f t="shared" si="0"/>
        <v>#REF!</v>
      </c>
      <c r="H29" s="26"/>
      <c r="I29" s="45">
        <v>69554.100000000006</v>
      </c>
      <c r="K29" s="26"/>
      <c r="L29" s="26"/>
      <c r="M29" s="26"/>
      <c r="N29" s="26"/>
      <c r="O29" s="26"/>
      <c r="P29" s="26"/>
      <c r="Q29" s="26"/>
    </row>
    <row r="30" spans="2:20" s="34" customFormat="1" ht="15.75" hidden="1" x14ac:dyDescent="0.25">
      <c r="B30" s="38">
        <v>4</v>
      </c>
      <c r="C30" s="46" t="s">
        <v>23</v>
      </c>
      <c r="D30" s="35"/>
      <c r="E30" s="47">
        <f>E31+E32+E33</f>
        <v>0</v>
      </c>
      <c r="F30" s="47" t="e">
        <f>F31+F32+F33</f>
        <v>#REF!</v>
      </c>
      <c r="G30" s="50" t="e">
        <f t="shared" si="0"/>
        <v>#REF!</v>
      </c>
    </row>
    <row r="31" spans="2:20" ht="38.25" hidden="1" x14ac:dyDescent="0.25">
      <c r="B31" s="38">
        <v>5</v>
      </c>
      <c r="D31" s="48" t="s">
        <v>24</v>
      </c>
      <c r="E31" s="42">
        <v>0</v>
      </c>
      <c r="F31" s="44" t="e">
        <f>#REF!</f>
        <v>#REF!</v>
      </c>
      <c r="G31" s="43" t="e">
        <f t="shared" si="0"/>
        <v>#REF!</v>
      </c>
      <c r="I31" s="16">
        <v>133435.94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2:20" ht="38.25" hidden="1" x14ac:dyDescent="0.25">
      <c r="B32" s="38">
        <v>6</v>
      </c>
      <c r="C32" s="46"/>
      <c r="D32" s="48" t="s">
        <v>25</v>
      </c>
      <c r="E32" s="42">
        <v>0</v>
      </c>
      <c r="F32" s="42">
        <v>0</v>
      </c>
      <c r="G32" s="43">
        <f t="shared" si="0"/>
        <v>0</v>
      </c>
      <c r="I32" s="16">
        <v>2952594.96</v>
      </c>
      <c r="K32" s="26"/>
      <c r="L32" s="26"/>
      <c r="M32" s="26"/>
      <c r="N32" s="26"/>
      <c r="O32" s="26"/>
      <c r="P32" s="26"/>
      <c r="Q32" s="26"/>
      <c r="R32" s="26"/>
      <c r="S32" s="26"/>
    </row>
    <row r="33" spans="2:20" ht="25.5" hidden="1" x14ac:dyDescent="0.25">
      <c r="B33" s="38">
        <v>7</v>
      </c>
      <c r="C33" s="46"/>
      <c r="D33" s="48" t="s">
        <v>26</v>
      </c>
      <c r="E33" s="42">
        <v>0</v>
      </c>
      <c r="F33" s="43">
        <v>0</v>
      </c>
      <c r="G33" s="43">
        <f t="shared" si="0"/>
        <v>0</v>
      </c>
      <c r="I33" s="16">
        <v>7114317.0099999998</v>
      </c>
    </row>
    <row r="34" spans="2:20" ht="15.75" hidden="1" x14ac:dyDescent="0.25">
      <c r="B34" s="38">
        <v>8</v>
      </c>
      <c r="C34" s="46" t="s">
        <v>27</v>
      </c>
      <c r="D34" s="49"/>
      <c r="E34" s="50">
        <f>SUM(E35:E39)</f>
        <v>0</v>
      </c>
      <c r="F34" s="50" t="e">
        <f>SUM(F35:F38)</f>
        <v>#REF!</v>
      </c>
      <c r="G34" s="50" t="e">
        <f t="shared" si="0"/>
        <v>#REF!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2:20" hidden="1" x14ac:dyDescent="0.25">
      <c r="B35" s="38">
        <v>9</v>
      </c>
      <c r="D35" s="49" t="s">
        <v>28</v>
      </c>
      <c r="E35" s="42">
        <v>0</v>
      </c>
      <c r="F35" s="44" t="e">
        <f>#REF!</f>
        <v>#REF!</v>
      </c>
      <c r="G35" s="43" t="e">
        <f t="shared" si="0"/>
        <v>#REF!</v>
      </c>
      <c r="H35" s="26"/>
      <c r="I35" s="16">
        <v>1109327.8899999999</v>
      </c>
      <c r="K35" s="26"/>
      <c r="L35" s="26"/>
      <c r="M35" s="26"/>
      <c r="N35" s="26"/>
      <c r="O35" s="26"/>
      <c r="P35" s="26"/>
    </row>
    <row r="36" spans="2:20" hidden="1" x14ac:dyDescent="0.25">
      <c r="B36" s="38">
        <v>10</v>
      </c>
      <c r="C36" s="46"/>
      <c r="D36" s="49" t="s">
        <v>29</v>
      </c>
      <c r="E36" s="42">
        <v>0</v>
      </c>
      <c r="F36" s="44">
        <v>0</v>
      </c>
      <c r="G36" s="43">
        <f t="shared" si="0"/>
        <v>0</v>
      </c>
      <c r="I36" s="16">
        <v>18652002.510000002</v>
      </c>
    </row>
    <row r="37" spans="2:20" hidden="1" x14ac:dyDescent="0.25">
      <c r="B37" s="38">
        <v>11</v>
      </c>
      <c r="C37" s="46"/>
      <c r="D37" s="49" t="s">
        <v>30</v>
      </c>
      <c r="E37" s="42">
        <v>0</v>
      </c>
      <c r="F37" s="51">
        <v>0</v>
      </c>
      <c r="G37" s="43">
        <f t="shared" si="0"/>
        <v>0</v>
      </c>
      <c r="I37" s="16">
        <v>1581369.09</v>
      </c>
    </row>
    <row r="38" spans="2:20" hidden="1" x14ac:dyDescent="0.25">
      <c r="B38" s="38">
        <v>12</v>
      </c>
      <c r="C38" s="46"/>
      <c r="D38" s="49" t="s">
        <v>31</v>
      </c>
      <c r="E38" s="42">
        <v>0</v>
      </c>
      <c r="F38" s="44">
        <v>0</v>
      </c>
      <c r="G38" s="43">
        <f t="shared" si="0"/>
        <v>0</v>
      </c>
      <c r="I38" s="16">
        <v>118088.46</v>
      </c>
    </row>
    <row r="39" spans="2:20" hidden="1" x14ac:dyDescent="0.25">
      <c r="B39" s="38">
        <v>13</v>
      </c>
      <c r="C39" s="46"/>
      <c r="D39" s="52" t="s">
        <v>32</v>
      </c>
      <c r="E39" s="42">
        <v>0</v>
      </c>
      <c r="F39" s="44"/>
      <c r="G39" s="43">
        <f t="shared" si="0"/>
        <v>0</v>
      </c>
      <c r="I39" s="16">
        <v>821575</v>
      </c>
    </row>
    <row r="40" spans="2:20" ht="25.5" hidden="1" x14ac:dyDescent="0.25">
      <c r="B40" s="38">
        <v>14</v>
      </c>
      <c r="C40" s="46" t="s">
        <v>33</v>
      </c>
      <c r="D40" s="53"/>
      <c r="E40" s="50">
        <f>SUM(E41:E44)</f>
        <v>0</v>
      </c>
      <c r="F40" s="50">
        <f>SUM(F41:F44)</f>
        <v>0</v>
      </c>
      <c r="G40" s="50">
        <f t="shared" si="0"/>
        <v>0</v>
      </c>
    </row>
    <row r="41" spans="2:20" ht="38.25" hidden="1" x14ac:dyDescent="0.25">
      <c r="B41" s="38">
        <v>15</v>
      </c>
      <c r="C41" s="46"/>
      <c r="D41" s="53" t="s">
        <v>34</v>
      </c>
      <c r="E41" s="42">
        <v>0</v>
      </c>
      <c r="F41" s="44">
        <v>0</v>
      </c>
      <c r="G41" s="43">
        <f t="shared" si="0"/>
        <v>0</v>
      </c>
      <c r="H41" s="26"/>
      <c r="I41" s="16">
        <v>1126315.8700000001</v>
      </c>
      <c r="K41" s="26"/>
      <c r="L41" s="26"/>
      <c r="M41" s="26"/>
      <c r="N41" s="26"/>
      <c r="O41" s="26"/>
      <c r="P41" s="26"/>
    </row>
    <row r="42" spans="2:20" hidden="1" x14ac:dyDescent="0.25">
      <c r="B42" s="38">
        <v>16</v>
      </c>
      <c r="C42" s="39"/>
      <c r="D42" s="49" t="s">
        <v>35</v>
      </c>
      <c r="E42" s="42">
        <v>0</v>
      </c>
      <c r="F42" s="44">
        <v>0</v>
      </c>
      <c r="G42" s="43">
        <f t="shared" si="0"/>
        <v>0</v>
      </c>
      <c r="H42" s="26"/>
      <c r="I42" s="16">
        <v>29300.18</v>
      </c>
      <c r="K42" s="26"/>
      <c r="L42" s="26"/>
      <c r="M42" s="26"/>
      <c r="N42" s="26"/>
      <c r="O42" s="26"/>
      <c r="P42" s="26"/>
    </row>
    <row r="43" spans="2:20" hidden="1" x14ac:dyDescent="0.25">
      <c r="B43" s="38">
        <v>17</v>
      </c>
      <c r="C43" s="39"/>
      <c r="D43" s="49" t="s">
        <v>36</v>
      </c>
      <c r="E43" s="42">
        <v>0</v>
      </c>
      <c r="F43" s="44">
        <v>0</v>
      </c>
      <c r="G43" s="43">
        <f t="shared" si="0"/>
        <v>0</v>
      </c>
      <c r="I43" s="16">
        <v>115518.39999999999</v>
      </c>
    </row>
    <row r="44" spans="2:20" hidden="1" x14ac:dyDescent="0.25">
      <c r="B44" s="38">
        <v>18</v>
      </c>
      <c r="C44" s="39"/>
      <c r="D44" s="52" t="s">
        <v>32</v>
      </c>
      <c r="E44" s="42">
        <v>0</v>
      </c>
      <c r="F44" s="44">
        <v>0</v>
      </c>
      <c r="G44" s="43">
        <f t="shared" si="0"/>
        <v>0</v>
      </c>
      <c r="I44" s="16">
        <v>100040</v>
      </c>
    </row>
    <row r="45" spans="2:20" ht="15.75" hidden="1" x14ac:dyDescent="0.25">
      <c r="B45" s="38">
        <v>19</v>
      </c>
      <c r="C45" s="39" t="s">
        <v>37</v>
      </c>
      <c r="D45" s="54"/>
      <c r="E45" s="50">
        <f>SUM(E46:E52)</f>
        <v>0</v>
      </c>
      <c r="F45" s="50">
        <f>SUM(F46:F52)</f>
        <v>0</v>
      </c>
      <c r="G45" s="50">
        <f t="shared" si="0"/>
        <v>0</v>
      </c>
      <c r="H45" s="26"/>
      <c r="K45" s="26"/>
      <c r="L45" s="26"/>
      <c r="M45" s="26"/>
      <c r="N45" s="26"/>
      <c r="O45" s="26"/>
      <c r="P45" s="26"/>
      <c r="Q45" s="26"/>
    </row>
    <row r="46" spans="2:20" hidden="1" x14ac:dyDescent="0.25">
      <c r="B46" s="38">
        <v>20</v>
      </c>
      <c r="C46" s="39"/>
      <c r="D46" s="49" t="s">
        <v>38</v>
      </c>
      <c r="E46" s="42">
        <v>0</v>
      </c>
      <c r="F46" s="44">
        <v>0</v>
      </c>
      <c r="G46" s="43">
        <f t="shared" si="0"/>
        <v>0</v>
      </c>
      <c r="H46" s="26"/>
      <c r="I46" s="16">
        <v>69253.02</v>
      </c>
      <c r="K46" s="26"/>
      <c r="L46" s="26"/>
      <c r="M46" s="26"/>
      <c r="N46" s="26"/>
      <c r="O46" s="26"/>
      <c r="P46" s="26"/>
      <c r="Q46" s="26"/>
    </row>
    <row r="47" spans="2:20" hidden="1" x14ac:dyDescent="0.25">
      <c r="B47" s="38">
        <v>21</v>
      </c>
      <c r="C47" s="39"/>
      <c r="D47" s="49" t="s">
        <v>39</v>
      </c>
      <c r="E47" s="42">
        <v>0</v>
      </c>
      <c r="F47" s="44">
        <v>0</v>
      </c>
      <c r="G47" s="43">
        <f t="shared" si="0"/>
        <v>0</v>
      </c>
      <c r="I47" s="16">
        <v>1078162.81</v>
      </c>
    </row>
    <row r="48" spans="2:20" hidden="1" x14ac:dyDescent="0.25">
      <c r="B48" s="38">
        <v>22</v>
      </c>
      <c r="C48" s="39"/>
      <c r="D48" s="49" t="s">
        <v>40</v>
      </c>
      <c r="E48" s="42">
        <v>0</v>
      </c>
      <c r="F48" s="44">
        <v>0</v>
      </c>
      <c r="G48" s="43">
        <f t="shared" si="0"/>
        <v>0</v>
      </c>
      <c r="I48" s="16">
        <v>343454.88</v>
      </c>
    </row>
    <row r="49" spans="2:18" hidden="1" x14ac:dyDescent="0.25">
      <c r="B49" s="38">
        <v>23</v>
      </c>
      <c r="C49" s="39"/>
      <c r="D49" s="49" t="s">
        <v>41</v>
      </c>
      <c r="E49" s="42">
        <v>0</v>
      </c>
      <c r="F49" s="44">
        <v>0</v>
      </c>
      <c r="G49" s="43">
        <f t="shared" si="0"/>
        <v>0</v>
      </c>
      <c r="I49" s="16">
        <v>231866.73</v>
      </c>
    </row>
    <row r="50" spans="2:18" hidden="1" x14ac:dyDescent="0.25">
      <c r="B50" s="38">
        <v>24</v>
      </c>
      <c r="C50" s="39"/>
      <c r="D50" s="49" t="s">
        <v>42</v>
      </c>
      <c r="E50" s="42">
        <v>0</v>
      </c>
      <c r="F50" s="44">
        <v>0</v>
      </c>
      <c r="G50" s="43">
        <f t="shared" si="0"/>
        <v>0</v>
      </c>
      <c r="H50" s="26"/>
      <c r="I50" s="16">
        <v>5112.1899999999996</v>
      </c>
      <c r="K50" s="26"/>
      <c r="L50" s="26"/>
      <c r="M50" s="26"/>
      <c r="N50" s="26"/>
      <c r="O50" s="26"/>
      <c r="P50" s="26"/>
    </row>
    <row r="51" spans="2:18" hidden="1" x14ac:dyDescent="0.25">
      <c r="B51" s="38">
        <v>25</v>
      </c>
      <c r="C51" s="39"/>
      <c r="D51" s="49" t="s">
        <v>43</v>
      </c>
      <c r="E51" s="42">
        <v>0</v>
      </c>
      <c r="F51" s="44">
        <v>0</v>
      </c>
      <c r="G51" s="43">
        <f t="shared" si="0"/>
        <v>0</v>
      </c>
      <c r="I51" s="16">
        <v>40368.94</v>
      </c>
    </row>
    <row r="52" spans="2:18" hidden="1" x14ac:dyDescent="0.25">
      <c r="B52" s="38">
        <v>26</v>
      </c>
      <c r="C52" s="39"/>
      <c r="D52" s="52" t="s">
        <v>44</v>
      </c>
      <c r="E52" s="42">
        <v>0</v>
      </c>
      <c r="F52" s="44">
        <v>0</v>
      </c>
      <c r="G52" s="43">
        <f t="shared" si="0"/>
        <v>0</v>
      </c>
      <c r="I52" s="16">
        <v>538000</v>
      </c>
    </row>
    <row r="53" spans="2:18" ht="15.75" hidden="1" x14ac:dyDescent="0.25">
      <c r="B53" s="38">
        <v>27</v>
      </c>
      <c r="C53" s="39" t="s">
        <v>45</v>
      </c>
      <c r="D53" s="54"/>
      <c r="E53" s="50">
        <f>SUM(E54:E55)</f>
        <v>0</v>
      </c>
      <c r="F53" s="50">
        <f>SUM(F54:F55)</f>
        <v>0</v>
      </c>
      <c r="G53" s="50">
        <f t="shared" si="0"/>
        <v>0</v>
      </c>
      <c r="H53" s="26"/>
      <c r="K53" s="26"/>
      <c r="L53" s="26"/>
      <c r="M53" s="26"/>
      <c r="N53" s="26"/>
      <c r="O53" s="26"/>
      <c r="P53" s="26"/>
      <c r="Q53" s="26"/>
    </row>
    <row r="54" spans="2:18" hidden="1" x14ac:dyDescent="0.25">
      <c r="B54" s="38">
        <v>28</v>
      </c>
      <c r="C54" s="39"/>
      <c r="D54" s="49" t="s">
        <v>46</v>
      </c>
      <c r="E54" s="42">
        <v>0</v>
      </c>
      <c r="F54" s="44">
        <v>0</v>
      </c>
      <c r="G54" s="43">
        <f t="shared" si="0"/>
        <v>0</v>
      </c>
      <c r="I54" s="16">
        <v>559433.11</v>
      </c>
    </row>
    <row r="55" spans="2:18" hidden="1" x14ac:dyDescent="0.25">
      <c r="B55" s="38">
        <v>29</v>
      </c>
      <c r="C55" s="39"/>
      <c r="D55" s="49" t="s">
        <v>47</v>
      </c>
      <c r="E55" s="42">
        <v>0</v>
      </c>
      <c r="F55" s="44">
        <v>0</v>
      </c>
      <c r="G55" s="43">
        <f t="shared" si="0"/>
        <v>0</v>
      </c>
      <c r="I55" s="16">
        <v>44563.11</v>
      </c>
    </row>
    <row r="56" spans="2:18" ht="26.25" hidden="1" x14ac:dyDescent="0.25">
      <c r="B56" s="38">
        <v>30</v>
      </c>
      <c r="C56" s="39" t="s">
        <v>48</v>
      </c>
      <c r="D56" s="54"/>
      <c r="E56" s="50">
        <f>SUM(E57)</f>
        <v>0</v>
      </c>
      <c r="F56" s="50">
        <f>SUM(F57)</f>
        <v>0</v>
      </c>
      <c r="G56" s="50">
        <f t="shared" si="0"/>
        <v>0</v>
      </c>
    </row>
    <row r="57" spans="2:18" hidden="1" x14ac:dyDescent="0.25">
      <c r="B57" s="38">
        <v>31</v>
      </c>
      <c r="C57" s="55"/>
      <c r="D57" s="49" t="s">
        <v>49</v>
      </c>
      <c r="E57" s="42">
        <v>0</v>
      </c>
      <c r="F57" s="44">
        <v>0</v>
      </c>
      <c r="G57" s="43">
        <f t="shared" si="0"/>
        <v>0</v>
      </c>
      <c r="H57" s="56"/>
      <c r="I57" s="16">
        <v>166087.98000000001</v>
      </c>
      <c r="K57" s="26"/>
      <c r="L57" s="26"/>
      <c r="M57" s="26"/>
      <c r="N57" s="26"/>
      <c r="O57" s="26"/>
      <c r="P57" s="26"/>
      <c r="Q57" s="26"/>
      <c r="R57" s="26"/>
    </row>
    <row r="58" spans="2:18" ht="15.75" hidden="1" x14ac:dyDescent="0.25">
      <c r="B58" s="38">
        <v>32</v>
      </c>
      <c r="C58" s="93" t="s">
        <v>50</v>
      </c>
      <c r="D58" s="40"/>
      <c r="E58" s="50">
        <f>SUM(E59)</f>
        <v>0</v>
      </c>
      <c r="F58" s="50">
        <f>SUM(F59)</f>
        <v>0</v>
      </c>
      <c r="G58" s="50">
        <f t="shared" si="0"/>
        <v>0</v>
      </c>
      <c r="H58" s="25"/>
      <c r="K58" s="26"/>
      <c r="L58" s="26"/>
      <c r="M58" s="26"/>
      <c r="N58" s="26"/>
      <c r="O58" s="26"/>
      <c r="P58" s="26"/>
      <c r="Q58" s="26"/>
      <c r="R58" s="26"/>
    </row>
    <row r="59" spans="2:18" hidden="1" x14ac:dyDescent="0.25">
      <c r="B59" s="38">
        <v>33</v>
      </c>
      <c r="C59" s="39"/>
      <c r="D59" s="42" t="s">
        <v>51</v>
      </c>
      <c r="E59" s="42">
        <v>0</v>
      </c>
      <c r="F59" s="44">
        <v>0</v>
      </c>
      <c r="G59" s="43">
        <f t="shared" si="0"/>
        <v>0</v>
      </c>
      <c r="H59" s="26"/>
      <c r="I59" s="16">
        <v>6265.93</v>
      </c>
      <c r="K59" s="26"/>
      <c r="L59" s="26"/>
      <c r="M59" s="26"/>
      <c r="N59" s="26"/>
      <c r="O59" s="26"/>
      <c r="P59" s="26"/>
      <c r="Q59" s="26"/>
      <c r="R59" s="26"/>
    </row>
    <row r="60" spans="2:18" hidden="1" x14ac:dyDescent="0.25">
      <c r="B60" s="94">
        <v>34</v>
      </c>
      <c r="C60" s="95"/>
      <c r="D60" s="96"/>
      <c r="E60" s="97"/>
      <c r="F60" s="98"/>
      <c r="G60" s="99">
        <f t="shared" si="0"/>
        <v>0</v>
      </c>
    </row>
    <row r="61" spans="2:18" ht="15.75" customHeight="1" x14ac:dyDescent="0.25">
      <c r="B61" s="164" t="s">
        <v>177</v>
      </c>
      <c r="C61" s="164"/>
      <c r="D61" s="164"/>
      <c r="E61" s="147">
        <v>0</v>
      </c>
      <c r="F61" s="148" t="e">
        <f>ROUND(F27+F58+F56+F53+F45+F40+F34+F30,2)</f>
        <v>#REF!</v>
      </c>
      <c r="G61" s="149" t="e">
        <f t="shared" si="0"/>
        <v>#REF!</v>
      </c>
      <c r="I61" s="61">
        <f>SUM(I30:I59)</f>
        <v>36936454.009999998</v>
      </c>
    </row>
    <row r="62" spans="2:18" ht="15.75" hidden="1" customHeight="1" x14ac:dyDescent="0.25">
      <c r="B62" s="165" t="s">
        <v>79</v>
      </c>
      <c r="C62" s="165"/>
      <c r="D62" s="165"/>
      <c r="E62" s="150">
        <v>0</v>
      </c>
      <c r="F62" s="151" t="e">
        <f>F61*D11</f>
        <v>#REF!</v>
      </c>
      <c r="G62" s="152" t="e">
        <f t="shared" si="0"/>
        <v>#REF!</v>
      </c>
      <c r="I62" s="61"/>
    </row>
    <row r="63" spans="2:18" ht="15.75" customHeight="1" x14ac:dyDescent="0.25">
      <c r="B63" s="166" t="s">
        <v>178</v>
      </c>
      <c r="C63" s="166"/>
      <c r="D63" s="166"/>
      <c r="E63" s="150">
        <v>0</v>
      </c>
      <c r="F63" s="60" t="e">
        <f>F62-F61</f>
        <v>#REF!</v>
      </c>
      <c r="G63" s="153" t="e">
        <f t="shared" si="0"/>
        <v>#REF!</v>
      </c>
      <c r="I63" s="61"/>
    </row>
    <row r="64" spans="2:18" ht="15.75" hidden="1" customHeight="1" x14ac:dyDescent="0.25">
      <c r="B64" s="167" t="s">
        <v>179</v>
      </c>
      <c r="C64" s="167"/>
      <c r="D64" s="167"/>
      <c r="E64" s="150">
        <v>0</v>
      </c>
      <c r="F64" s="60" t="e">
        <f>0.19*F63</f>
        <v>#REF!</v>
      </c>
      <c r="G64" s="152" t="e">
        <f t="shared" si="0"/>
        <v>#REF!</v>
      </c>
    </row>
    <row r="65" spans="2:22" ht="16.5" customHeight="1" x14ac:dyDescent="0.25">
      <c r="B65" s="2" t="s">
        <v>180</v>
      </c>
      <c r="C65" s="2"/>
      <c r="D65" s="2"/>
      <c r="E65" s="154">
        <v>0</v>
      </c>
      <c r="F65" s="155" t="e">
        <f>F61+F63</f>
        <v>#REF!</v>
      </c>
      <c r="G65" s="156" t="e">
        <f t="shared" si="0"/>
        <v>#REF!</v>
      </c>
    </row>
    <row r="67" spans="2:22" s="111" customFormat="1" x14ac:dyDescent="0.2">
      <c r="B67" s="19"/>
      <c r="C67" s="19" t="s">
        <v>86</v>
      </c>
      <c r="D67" s="16"/>
      <c r="E67" s="19" t="s">
        <v>87</v>
      </c>
      <c r="F67" s="19"/>
      <c r="G67" s="112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2:22" s="111" customFormat="1" x14ac:dyDescent="0.2">
      <c r="B68" s="19"/>
      <c r="C68" s="19" t="s">
        <v>88</v>
      </c>
      <c r="D68" s="168" t="s">
        <v>89</v>
      </c>
      <c r="E68" s="168"/>
      <c r="F68" s="168"/>
      <c r="G68" s="168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2:22" s="111" customFormat="1" ht="18" x14ac:dyDescent="0.25">
      <c r="B69" s="19"/>
      <c r="C69" s="19" t="s">
        <v>90</v>
      </c>
      <c r="D69" s="16"/>
      <c r="E69" s="113"/>
      <c r="F69" s="16"/>
      <c r="G69" s="115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</sheetData>
  <mergeCells count="11">
    <mergeCell ref="D68:G68"/>
    <mergeCell ref="B61:D61"/>
    <mergeCell ref="B62:D62"/>
    <mergeCell ref="B63:D63"/>
    <mergeCell ref="B64:D64"/>
    <mergeCell ref="B65:D65"/>
    <mergeCell ref="C2:G3"/>
    <mergeCell ref="B8:G8"/>
    <mergeCell ref="B9:G9"/>
    <mergeCell ref="L13:N13"/>
    <mergeCell ref="E24:G24"/>
  </mergeCells>
  <pageMargins left="0.7" right="0.7" top="0.75" bottom="0.75" header="0.511811023622047" footer="0.511811023622047"/>
  <pageSetup paperSize="9" fitToHeight="0" orientation="portrait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3</vt:i4>
      </vt:variant>
      <vt:variant>
        <vt:lpstr>Zone denumite</vt:lpstr>
      </vt:variant>
      <vt:variant>
        <vt:i4>3</vt:i4>
      </vt:variant>
    </vt:vector>
  </HeadingPairs>
  <TitlesOfParts>
    <vt:vector size="6" baseType="lpstr">
      <vt:lpstr>Borderou resurse</vt:lpstr>
      <vt:lpstr>1.2 Centr mat_echip - Total</vt:lpstr>
      <vt:lpstr>Ajustare</vt:lpstr>
      <vt:lpstr>'1.2 Centr mat_echip - Total'!Zona_de_imprimat</vt:lpstr>
      <vt:lpstr>Ajustare!Zona_de_imprimat</vt:lpstr>
      <vt:lpstr>'Borderou resurse'!Zona_de_imprimat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Windev2</dc:creator>
  <dc:description/>
  <cp:lastModifiedBy>utilizator sapl13</cp:lastModifiedBy>
  <cp:revision>22</cp:revision>
  <cp:lastPrinted>2024-02-22T12:38:03Z</cp:lastPrinted>
  <dcterms:created xsi:type="dcterms:W3CDTF">2022-07-29T11:24:42Z</dcterms:created>
  <dcterms:modified xsi:type="dcterms:W3CDTF">2024-02-28T10:28:07Z</dcterms:modified>
  <dc:language>ro-RO</dc:language>
</cp:coreProperties>
</file>